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4200" windowWidth="14030" windowHeight="3990" tabRatio="949" activeTab="0"/>
  </bookViews>
  <sheets>
    <sheet name="Key financial data" sheetId="1" r:id="rId1"/>
    <sheet name="Margins" sheetId="2" r:id="rId2"/>
    <sheet name="Exchange rates" sheetId="3" r:id="rId3"/>
    <sheet name="Fuel consumption" sheetId="4" r:id="rId4"/>
    <sheet name="Imperment 2012_2011" sheetId="5" state="hidden" r:id="rId5"/>
    <sheet name="EBITDA, EBIT LIFO, Depreciation" sheetId="6" r:id="rId6"/>
    <sheet name="Downstream" sheetId="7" r:id="rId7"/>
    <sheet name="Retail" sheetId="8" r:id="rId8"/>
    <sheet name="Upstream" sheetId="9" r:id="rId9"/>
    <sheet name="Corporate functions" sheetId="10" r:id="rId10"/>
    <sheet name="P&amp;L'13-'17" sheetId="11" r:id="rId11"/>
    <sheet name="P&amp;L'18" sheetId="12" r:id="rId12"/>
    <sheet name="P&amp;L'19-'20" sheetId="13" r:id="rId13"/>
    <sheet name="Balance sheet'13-'15" sheetId="14" r:id="rId14"/>
    <sheet name="Balance sheet'16" sheetId="15" r:id="rId15"/>
    <sheet name="Balance sheet'17-'18" sheetId="16" r:id="rId16"/>
    <sheet name="Balance sheet'19-'20" sheetId="17" r:id="rId17"/>
    <sheet name="CashFlow '13-'15" sheetId="18" r:id="rId18"/>
    <sheet name="CashFlow '16-'17" sheetId="19" r:id="rId19"/>
    <sheet name="CashFlow '18" sheetId="20" r:id="rId20"/>
    <sheet name="CashFlow '19" sheetId="21" r:id="rId21"/>
    <sheet name="CashFlow '20" sheetId="22" r:id="rId22"/>
    <sheet name="Production" sheetId="23" r:id="rId23"/>
    <sheet name="Sales" sheetId="24" r:id="rId24"/>
    <sheet name="14str.Sprzedaz" sheetId="25" state="hidden"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123Graph_AGraph1" localSheetId="13" hidden="1">'[1]NOTOWANIAod-01.09.1995'!#REF!</definedName>
    <definedName name="__123Graph_AGraph1" localSheetId="14" hidden="1">'[1]NOTOWANIAod-01.09.1995'!#REF!</definedName>
    <definedName name="__123Graph_AGraph1" localSheetId="15" hidden="1">'[1]NOTOWANIAod-01.09.1995'!#REF!</definedName>
    <definedName name="__123Graph_AGraph1" localSheetId="16" hidden="1">'[1]NOTOWANIAod-01.09.1995'!#REF!</definedName>
    <definedName name="__123Graph_AGraph1" localSheetId="17" hidden="1">'[1]NOTOWANIAod-01.09.1995'!#REF!</definedName>
    <definedName name="__123Graph_AGraph1" localSheetId="18" hidden="1">'[1]NOTOWANIAod-01.09.1995'!#REF!</definedName>
    <definedName name="__123Graph_AGraph1" localSheetId="19" hidden="1">'[1]NOTOWANIAod-01.09.1995'!#REF!</definedName>
    <definedName name="__123Graph_AGraph1" localSheetId="20" hidden="1">'[1]NOTOWANIAod-01.09.1995'!#REF!</definedName>
    <definedName name="__123Graph_AGraph1" localSheetId="21" hidden="1">'[1]NOTOWANIAod-01.09.1995'!#REF!</definedName>
    <definedName name="__123Graph_AGraph1" localSheetId="6" hidden="1">'[1]NOTOWANIAod-01.09.1995'!#REF!</definedName>
    <definedName name="__123Graph_AGraph1" localSheetId="10" hidden="1">'[1]NOTOWANIAod-01.09.1995'!#REF!</definedName>
    <definedName name="__123Graph_AGraph1" localSheetId="11" hidden="1">'[1]NOTOWANIAod-01.09.1995'!#REF!</definedName>
    <definedName name="__123Graph_AGraph1" localSheetId="12" hidden="1">'[1]NOTOWANIAod-01.09.1995'!#REF!</definedName>
    <definedName name="__123Graph_AGraph1" localSheetId="7" hidden="1">'[1]NOTOWANIAod-01.09.1995'!#REF!</definedName>
    <definedName name="__123Graph_AGraph1" localSheetId="8" hidden="1">'[1]NOTOWANIAod-01.09.1995'!#REF!</definedName>
    <definedName name="__123Graph_AGraph1" hidden="1">'[1]NOTOWANIAod-01.09.1995'!#REF!</definedName>
    <definedName name="__123Graph_BGraph1" localSheetId="13" hidden="1">'[1]NOTOWANIAod-01.09.1995'!#REF!</definedName>
    <definedName name="__123Graph_BGraph1" localSheetId="14" hidden="1">'[1]NOTOWANIAod-01.09.1995'!#REF!</definedName>
    <definedName name="__123Graph_BGraph1" localSheetId="15" hidden="1">'[1]NOTOWANIAod-01.09.1995'!#REF!</definedName>
    <definedName name="__123Graph_BGraph1" localSheetId="16" hidden="1">'[1]NOTOWANIAod-01.09.1995'!#REF!</definedName>
    <definedName name="__123Graph_BGraph1" localSheetId="17" hidden="1">'[1]NOTOWANIAod-01.09.1995'!#REF!</definedName>
    <definedName name="__123Graph_BGraph1" localSheetId="18" hidden="1">'[1]NOTOWANIAod-01.09.1995'!#REF!</definedName>
    <definedName name="__123Graph_BGraph1" localSheetId="19" hidden="1">'[1]NOTOWANIAod-01.09.1995'!#REF!</definedName>
    <definedName name="__123Graph_BGraph1" localSheetId="20" hidden="1">'[1]NOTOWANIAod-01.09.1995'!#REF!</definedName>
    <definedName name="__123Graph_BGraph1" localSheetId="21" hidden="1">'[1]NOTOWANIAod-01.09.1995'!#REF!</definedName>
    <definedName name="__123Graph_BGraph1" localSheetId="6" hidden="1">'[1]NOTOWANIAod-01.09.1995'!#REF!</definedName>
    <definedName name="__123Graph_BGraph1" localSheetId="10" hidden="1">'[1]NOTOWANIAod-01.09.1995'!#REF!</definedName>
    <definedName name="__123Graph_BGraph1" localSheetId="11" hidden="1">'[1]NOTOWANIAod-01.09.1995'!#REF!</definedName>
    <definedName name="__123Graph_BGraph1" localSheetId="12" hidden="1">'[1]NOTOWANIAod-01.09.1995'!#REF!</definedName>
    <definedName name="__123Graph_BGraph1" localSheetId="7" hidden="1">'[1]NOTOWANIAod-01.09.1995'!#REF!</definedName>
    <definedName name="__123Graph_BGraph1" localSheetId="8" hidden="1">'[1]NOTOWANIAod-01.09.1995'!#REF!</definedName>
    <definedName name="__123Graph_BGraph1" hidden="1">'[1]NOTOWANIAod-01.09.1995'!#REF!</definedName>
    <definedName name="__123Graph_CGraph1" localSheetId="13" hidden="1">'[1]NOTOWANIAod-01.09.1995'!#REF!</definedName>
    <definedName name="__123Graph_CGraph1" localSheetId="14" hidden="1">'[1]NOTOWANIAod-01.09.1995'!#REF!</definedName>
    <definedName name="__123Graph_CGraph1" localSheetId="15" hidden="1">'[1]NOTOWANIAod-01.09.1995'!#REF!</definedName>
    <definedName name="__123Graph_CGraph1" localSheetId="16" hidden="1">'[1]NOTOWANIAod-01.09.1995'!#REF!</definedName>
    <definedName name="__123Graph_CGraph1" localSheetId="17" hidden="1">'[1]NOTOWANIAod-01.09.1995'!#REF!</definedName>
    <definedName name="__123Graph_CGraph1" localSheetId="18" hidden="1">'[1]NOTOWANIAod-01.09.1995'!#REF!</definedName>
    <definedName name="__123Graph_CGraph1" localSheetId="19" hidden="1">'[1]NOTOWANIAod-01.09.1995'!#REF!</definedName>
    <definedName name="__123Graph_CGraph1" localSheetId="20" hidden="1">'[1]NOTOWANIAod-01.09.1995'!#REF!</definedName>
    <definedName name="__123Graph_CGraph1" localSheetId="21" hidden="1">'[1]NOTOWANIAod-01.09.1995'!#REF!</definedName>
    <definedName name="__123Graph_CGraph1" localSheetId="6" hidden="1">'[1]NOTOWANIAod-01.09.1995'!#REF!</definedName>
    <definedName name="__123Graph_CGraph1" localSheetId="10" hidden="1">'[1]NOTOWANIAod-01.09.1995'!#REF!</definedName>
    <definedName name="__123Graph_CGraph1" localSheetId="11" hidden="1">'[1]NOTOWANIAod-01.09.1995'!#REF!</definedName>
    <definedName name="__123Graph_CGraph1" localSheetId="12" hidden="1">'[1]NOTOWANIAod-01.09.1995'!#REF!</definedName>
    <definedName name="__123Graph_CGraph1" localSheetId="7" hidden="1">'[1]NOTOWANIAod-01.09.1995'!#REF!</definedName>
    <definedName name="__123Graph_CGraph1" localSheetId="8" hidden="1">'[1]NOTOWANIAod-01.09.1995'!#REF!</definedName>
    <definedName name="__123Graph_CGraph1" hidden="1">'[1]NOTOWANIAod-01.09.1995'!#REF!</definedName>
    <definedName name="__123Graph_DGraph1" localSheetId="13" hidden="1">'[1]NOTOWANIAod-01.09.1995'!#REF!</definedName>
    <definedName name="__123Graph_DGraph1" localSheetId="14" hidden="1">'[1]NOTOWANIAod-01.09.1995'!#REF!</definedName>
    <definedName name="__123Graph_DGraph1" localSheetId="15" hidden="1">'[1]NOTOWANIAod-01.09.1995'!#REF!</definedName>
    <definedName name="__123Graph_DGraph1" localSheetId="16" hidden="1">'[1]NOTOWANIAod-01.09.1995'!#REF!</definedName>
    <definedName name="__123Graph_DGraph1" localSheetId="17" hidden="1">'[1]NOTOWANIAod-01.09.1995'!#REF!</definedName>
    <definedName name="__123Graph_DGraph1" localSheetId="18" hidden="1">'[1]NOTOWANIAod-01.09.1995'!#REF!</definedName>
    <definedName name="__123Graph_DGraph1" localSheetId="19" hidden="1">'[1]NOTOWANIAod-01.09.1995'!#REF!</definedName>
    <definedName name="__123Graph_DGraph1" localSheetId="20" hidden="1">'[1]NOTOWANIAod-01.09.1995'!#REF!</definedName>
    <definedName name="__123Graph_DGraph1" localSheetId="21" hidden="1">'[1]NOTOWANIAod-01.09.1995'!#REF!</definedName>
    <definedName name="__123Graph_DGraph1" localSheetId="6" hidden="1">'[1]NOTOWANIAod-01.09.1995'!#REF!</definedName>
    <definedName name="__123Graph_DGraph1" localSheetId="10" hidden="1">'[1]NOTOWANIAod-01.09.1995'!#REF!</definedName>
    <definedName name="__123Graph_DGraph1" localSheetId="11" hidden="1">'[1]NOTOWANIAod-01.09.1995'!#REF!</definedName>
    <definedName name="__123Graph_DGraph1" localSheetId="12" hidden="1">'[1]NOTOWANIAod-01.09.1995'!#REF!</definedName>
    <definedName name="__123Graph_DGraph1" localSheetId="7" hidden="1">'[1]NOTOWANIAod-01.09.1995'!#REF!</definedName>
    <definedName name="__123Graph_DGraph1" localSheetId="8" hidden="1">'[1]NOTOWANIAod-01.09.1995'!#REF!</definedName>
    <definedName name="__123Graph_DGraph1" hidden="1">'[1]NOTOWANIAod-01.09.1995'!#REF!</definedName>
    <definedName name="__123Graph_EGraph1" localSheetId="13" hidden="1">'[1]NOTOWANIAod-01.09.1995'!#REF!</definedName>
    <definedName name="__123Graph_EGraph1" localSheetId="14" hidden="1">'[1]NOTOWANIAod-01.09.1995'!#REF!</definedName>
    <definedName name="__123Graph_EGraph1" localSheetId="15" hidden="1">'[1]NOTOWANIAod-01.09.1995'!#REF!</definedName>
    <definedName name="__123Graph_EGraph1" localSheetId="16" hidden="1">'[1]NOTOWANIAod-01.09.1995'!#REF!</definedName>
    <definedName name="__123Graph_EGraph1" localSheetId="17" hidden="1">'[1]NOTOWANIAod-01.09.1995'!#REF!</definedName>
    <definedName name="__123Graph_EGraph1" localSheetId="18" hidden="1">'[1]NOTOWANIAod-01.09.1995'!#REF!</definedName>
    <definedName name="__123Graph_EGraph1" localSheetId="19" hidden="1">'[1]NOTOWANIAod-01.09.1995'!#REF!</definedName>
    <definedName name="__123Graph_EGraph1" localSheetId="20" hidden="1">'[1]NOTOWANIAod-01.09.1995'!#REF!</definedName>
    <definedName name="__123Graph_EGraph1" localSheetId="21" hidden="1">'[1]NOTOWANIAod-01.09.1995'!#REF!</definedName>
    <definedName name="__123Graph_EGraph1" localSheetId="6" hidden="1">'[1]NOTOWANIAod-01.09.1995'!#REF!</definedName>
    <definedName name="__123Graph_EGraph1" localSheetId="10" hidden="1">'[1]NOTOWANIAod-01.09.1995'!#REF!</definedName>
    <definedName name="__123Graph_EGraph1" localSheetId="11" hidden="1">'[1]NOTOWANIAod-01.09.1995'!#REF!</definedName>
    <definedName name="__123Graph_EGraph1" localSheetId="12" hidden="1">'[1]NOTOWANIAod-01.09.1995'!#REF!</definedName>
    <definedName name="__123Graph_EGraph1" localSheetId="7" hidden="1">'[1]NOTOWANIAod-01.09.1995'!#REF!</definedName>
    <definedName name="__123Graph_EGraph1" localSheetId="8" hidden="1">'[1]NOTOWANIAod-01.09.1995'!#REF!</definedName>
    <definedName name="__123Graph_EGraph1" hidden="1">'[1]NOTOWANIAod-01.09.1995'!#REF!</definedName>
    <definedName name="__123Graph_FGraph1" localSheetId="13" hidden="1">'[1]NOTOWANIAod-01.09.1995'!#REF!</definedName>
    <definedName name="__123Graph_FGraph1" localSheetId="14" hidden="1">'[1]NOTOWANIAod-01.09.1995'!#REF!</definedName>
    <definedName name="__123Graph_FGraph1" localSheetId="15" hidden="1">'[1]NOTOWANIAod-01.09.1995'!#REF!</definedName>
    <definedName name="__123Graph_FGraph1" localSheetId="16" hidden="1">'[1]NOTOWANIAod-01.09.1995'!#REF!</definedName>
    <definedName name="__123Graph_FGraph1" localSheetId="17" hidden="1">'[1]NOTOWANIAod-01.09.1995'!#REF!</definedName>
    <definedName name="__123Graph_FGraph1" localSheetId="18" hidden="1">'[1]NOTOWANIAod-01.09.1995'!#REF!</definedName>
    <definedName name="__123Graph_FGraph1" localSheetId="19" hidden="1">'[1]NOTOWANIAod-01.09.1995'!#REF!</definedName>
    <definedName name="__123Graph_FGraph1" localSheetId="20" hidden="1">'[1]NOTOWANIAod-01.09.1995'!#REF!</definedName>
    <definedName name="__123Graph_FGraph1" localSheetId="21" hidden="1">'[1]NOTOWANIAod-01.09.1995'!#REF!</definedName>
    <definedName name="__123Graph_FGraph1" localSheetId="6" hidden="1">'[1]NOTOWANIAod-01.09.1995'!#REF!</definedName>
    <definedName name="__123Graph_FGraph1" localSheetId="10" hidden="1">'[1]NOTOWANIAod-01.09.1995'!#REF!</definedName>
    <definedName name="__123Graph_FGraph1" localSheetId="11" hidden="1">'[1]NOTOWANIAod-01.09.1995'!#REF!</definedName>
    <definedName name="__123Graph_FGraph1" localSheetId="12" hidden="1">'[1]NOTOWANIAod-01.09.1995'!#REF!</definedName>
    <definedName name="__123Graph_FGraph1" localSheetId="7" hidden="1">'[1]NOTOWANIAod-01.09.1995'!#REF!</definedName>
    <definedName name="__123Graph_FGraph1" localSheetId="8" hidden="1">'[1]NOTOWANIAod-01.09.1995'!#REF!</definedName>
    <definedName name="__123Graph_FGraph1" hidden="1">'[1]NOTOWANIAod-01.09.1995'!#REF!</definedName>
    <definedName name="_1__123Graph_ACHART_1" localSheetId="14" hidden="1">#REF!</definedName>
    <definedName name="_1__123Graph_ACHART_1" localSheetId="15" hidden="1">#REF!</definedName>
    <definedName name="_1__123Graph_ACHART_1" localSheetId="16" hidden="1">#REF!</definedName>
    <definedName name="_1__123Graph_ACHART_1" localSheetId="18" hidden="1">#REF!</definedName>
    <definedName name="_1__123Graph_ACHART_1" localSheetId="19" hidden="1">#REF!</definedName>
    <definedName name="_1__123Graph_ACHART_1" localSheetId="20" hidden="1">#REF!</definedName>
    <definedName name="_1__123Graph_ACHART_1" localSheetId="21" hidden="1">#REF!</definedName>
    <definedName name="_1__123Graph_ACHART_1" localSheetId="11" hidden="1">#REF!</definedName>
    <definedName name="_1__123Graph_ACHART_1" localSheetId="12" hidden="1">#REF!</definedName>
    <definedName name="_1__123Graph_ACHART_1" localSheetId="22" hidden="1">#REF!</definedName>
    <definedName name="_1__123Graph_ACHART_1" hidden="1">#REF!</definedName>
    <definedName name="_10__123Graph_ACHART_23" localSheetId="14" hidden="1">#REF!</definedName>
    <definedName name="_10__123Graph_ACHART_23" localSheetId="15" hidden="1">#REF!</definedName>
    <definedName name="_10__123Graph_ACHART_23" localSheetId="16" hidden="1">#REF!</definedName>
    <definedName name="_10__123Graph_ACHART_23" localSheetId="18" hidden="1">#REF!</definedName>
    <definedName name="_10__123Graph_ACHART_23" localSheetId="19" hidden="1">#REF!</definedName>
    <definedName name="_10__123Graph_ACHART_23" localSheetId="20" hidden="1">#REF!</definedName>
    <definedName name="_10__123Graph_ACHART_23" localSheetId="21" hidden="1">#REF!</definedName>
    <definedName name="_10__123Graph_ACHART_23" localSheetId="0" hidden="1">#REF!</definedName>
    <definedName name="_10__123Graph_ACHART_23" localSheetId="11" hidden="1">#REF!</definedName>
    <definedName name="_10__123Graph_ACHART_23" localSheetId="12" hidden="1">#REF!</definedName>
    <definedName name="_10__123Graph_ACHART_23" hidden="1">#REF!</definedName>
    <definedName name="_11__123Graph_ACHART_24" localSheetId="14" hidden="1">#REF!</definedName>
    <definedName name="_11__123Graph_ACHART_24" localSheetId="15" hidden="1">#REF!</definedName>
    <definedName name="_11__123Graph_ACHART_24" localSheetId="16" hidden="1">#REF!</definedName>
    <definedName name="_11__123Graph_ACHART_24" localSheetId="18" hidden="1">#REF!</definedName>
    <definedName name="_11__123Graph_ACHART_24" localSheetId="19" hidden="1">#REF!</definedName>
    <definedName name="_11__123Graph_ACHART_24" localSheetId="20" hidden="1">#REF!</definedName>
    <definedName name="_11__123Graph_ACHART_24" localSheetId="21" hidden="1">#REF!</definedName>
    <definedName name="_11__123Graph_ACHART_24" localSheetId="0" hidden="1">#REF!</definedName>
    <definedName name="_11__123Graph_ACHART_24" localSheetId="11" hidden="1">#REF!</definedName>
    <definedName name="_11__123Graph_ACHART_24" localSheetId="12" hidden="1">#REF!</definedName>
    <definedName name="_11__123Graph_ACHART_24" hidden="1">#REF!</definedName>
    <definedName name="_12__123Graph_ACHART_25" localSheetId="14" hidden="1">#REF!</definedName>
    <definedName name="_12__123Graph_ACHART_25" localSheetId="15" hidden="1">#REF!</definedName>
    <definedName name="_12__123Graph_ACHART_25" localSheetId="16" hidden="1">#REF!</definedName>
    <definedName name="_12__123Graph_ACHART_25" localSheetId="18" hidden="1">#REF!</definedName>
    <definedName name="_12__123Graph_ACHART_25" localSheetId="19" hidden="1">#REF!</definedName>
    <definedName name="_12__123Graph_ACHART_25" localSheetId="20" hidden="1">#REF!</definedName>
    <definedName name="_12__123Graph_ACHART_25" localSheetId="21" hidden="1">#REF!</definedName>
    <definedName name="_12__123Graph_ACHART_25" localSheetId="0" hidden="1">#REF!</definedName>
    <definedName name="_12__123Graph_ACHART_25" localSheetId="11" hidden="1">#REF!</definedName>
    <definedName name="_12__123Graph_ACHART_25" localSheetId="12" hidden="1">#REF!</definedName>
    <definedName name="_12__123Graph_ACHART_25" hidden="1">#REF!</definedName>
    <definedName name="_13__123Graph_ACHART_26" localSheetId="14" hidden="1">#REF!</definedName>
    <definedName name="_13__123Graph_ACHART_26" localSheetId="15" hidden="1">#REF!</definedName>
    <definedName name="_13__123Graph_ACHART_26" localSheetId="16" hidden="1">#REF!</definedName>
    <definedName name="_13__123Graph_ACHART_26" localSheetId="18" hidden="1">#REF!</definedName>
    <definedName name="_13__123Graph_ACHART_26" localSheetId="19" hidden="1">#REF!</definedName>
    <definedName name="_13__123Graph_ACHART_26" localSheetId="20" hidden="1">#REF!</definedName>
    <definedName name="_13__123Graph_ACHART_26" localSheetId="21" hidden="1">#REF!</definedName>
    <definedName name="_13__123Graph_ACHART_26" localSheetId="0" hidden="1">#REF!</definedName>
    <definedName name="_13__123Graph_ACHART_26" localSheetId="11" hidden="1">#REF!</definedName>
    <definedName name="_13__123Graph_ACHART_26" localSheetId="12" hidden="1">#REF!</definedName>
    <definedName name="_13__123Graph_ACHART_26" hidden="1">#REF!</definedName>
    <definedName name="_14__123Graph_ACHART_27" localSheetId="14" hidden="1">#REF!</definedName>
    <definedName name="_14__123Graph_ACHART_27" localSheetId="15" hidden="1">#REF!</definedName>
    <definedName name="_14__123Graph_ACHART_27" localSheetId="16" hidden="1">#REF!</definedName>
    <definedName name="_14__123Graph_ACHART_27" localSheetId="18" hidden="1">#REF!</definedName>
    <definedName name="_14__123Graph_ACHART_27" localSheetId="19" hidden="1">#REF!</definedName>
    <definedName name="_14__123Graph_ACHART_27" localSheetId="20" hidden="1">#REF!</definedName>
    <definedName name="_14__123Graph_ACHART_27" localSheetId="21" hidden="1">#REF!</definedName>
    <definedName name="_14__123Graph_ACHART_27" localSheetId="0" hidden="1">#REF!</definedName>
    <definedName name="_14__123Graph_ACHART_27" localSheetId="11" hidden="1">#REF!</definedName>
    <definedName name="_14__123Graph_ACHART_27" localSheetId="12" hidden="1">#REF!</definedName>
    <definedName name="_14__123Graph_ACHART_27" hidden="1">#REF!</definedName>
    <definedName name="_15__123Graph_ACHART_28" localSheetId="14" hidden="1">#REF!</definedName>
    <definedName name="_15__123Graph_ACHART_28" localSheetId="15" hidden="1">#REF!</definedName>
    <definedName name="_15__123Graph_ACHART_28" localSheetId="16" hidden="1">#REF!</definedName>
    <definedName name="_15__123Graph_ACHART_28" localSheetId="18" hidden="1">#REF!</definedName>
    <definedName name="_15__123Graph_ACHART_28" localSheetId="19" hidden="1">#REF!</definedName>
    <definedName name="_15__123Graph_ACHART_28" localSheetId="20" hidden="1">#REF!</definedName>
    <definedName name="_15__123Graph_ACHART_28" localSheetId="21" hidden="1">#REF!</definedName>
    <definedName name="_15__123Graph_ACHART_28" localSheetId="0" hidden="1">#REF!</definedName>
    <definedName name="_15__123Graph_ACHART_28" localSheetId="11" hidden="1">#REF!</definedName>
    <definedName name="_15__123Graph_ACHART_28" localSheetId="12" hidden="1">#REF!</definedName>
    <definedName name="_15__123Graph_ACHART_28" hidden="1">#REF!</definedName>
    <definedName name="_16__123Graph_ACHART_29" localSheetId="14" hidden="1">#REF!</definedName>
    <definedName name="_16__123Graph_ACHART_29" localSheetId="15" hidden="1">#REF!</definedName>
    <definedName name="_16__123Graph_ACHART_29" localSheetId="16" hidden="1">#REF!</definedName>
    <definedName name="_16__123Graph_ACHART_29" localSheetId="18" hidden="1">#REF!</definedName>
    <definedName name="_16__123Graph_ACHART_29" localSheetId="19" hidden="1">#REF!</definedName>
    <definedName name="_16__123Graph_ACHART_29" localSheetId="20" hidden="1">#REF!</definedName>
    <definedName name="_16__123Graph_ACHART_29" localSheetId="21" hidden="1">#REF!</definedName>
    <definedName name="_16__123Graph_ACHART_29" localSheetId="0" hidden="1">#REF!</definedName>
    <definedName name="_16__123Graph_ACHART_29" localSheetId="11" hidden="1">#REF!</definedName>
    <definedName name="_16__123Graph_ACHART_29" localSheetId="12" hidden="1">#REF!</definedName>
    <definedName name="_16__123Graph_ACHART_29" hidden="1">#REF!</definedName>
    <definedName name="_17__123Graph_ACHART_3" localSheetId="14" hidden="1">#REF!</definedName>
    <definedName name="_17__123Graph_ACHART_3" localSheetId="15" hidden="1">#REF!</definedName>
    <definedName name="_17__123Graph_ACHART_3" localSheetId="16" hidden="1">#REF!</definedName>
    <definedName name="_17__123Graph_ACHART_3" localSheetId="18" hidden="1">#REF!</definedName>
    <definedName name="_17__123Graph_ACHART_3" localSheetId="19" hidden="1">#REF!</definedName>
    <definedName name="_17__123Graph_ACHART_3" localSheetId="20" hidden="1">#REF!</definedName>
    <definedName name="_17__123Graph_ACHART_3" localSheetId="21" hidden="1">#REF!</definedName>
    <definedName name="_17__123Graph_ACHART_3" localSheetId="0" hidden="1">#REF!</definedName>
    <definedName name="_17__123Graph_ACHART_3" localSheetId="11" hidden="1">#REF!</definedName>
    <definedName name="_17__123Graph_ACHART_3" localSheetId="12" hidden="1">#REF!</definedName>
    <definedName name="_17__123Graph_ACHART_3" hidden="1">#REF!</definedName>
    <definedName name="_18__123Graph_ACHART_30" localSheetId="14" hidden="1">#REF!</definedName>
    <definedName name="_18__123Graph_ACHART_30" localSheetId="15" hidden="1">#REF!</definedName>
    <definedName name="_18__123Graph_ACHART_30" localSheetId="16" hidden="1">#REF!</definedName>
    <definedName name="_18__123Graph_ACHART_30" localSheetId="18" hidden="1">#REF!</definedName>
    <definedName name="_18__123Graph_ACHART_30" localSheetId="19" hidden="1">#REF!</definedName>
    <definedName name="_18__123Graph_ACHART_30" localSheetId="20" hidden="1">#REF!</definedName>
    <definedName name="_18__123Graph_ACHART_30" localSheetId="21" hidden="1">#REF!</definedName>
    <definedName name="_18__123Graph_ACHART_30" localSheetId="0" hidden="1">#REF!</definedName>
    <definedName name="_18__123Graph_ACHART_30" localSheetId="11" hidden="1">#REF!</definedName>
    <definedName name="_18__123Graph_ACHART_30" localSheetId="12" hidden="1">#REF!</definedName>
    <definedName name="_18__123Graph_ACHART_30" hidden="1">#REF!</definedName>
    <definedName name="_19__123Graph_ACHART_31" localSheetId="14" hidden="1">#REF!</definedName>
    <definedName name="_19__123Graph_ACHART_31" localSheetId="15" hidden="1">#REF!</definedName>
    <definedName name="_19__123Graph_ACHART_31" localSheetId="16" hidden="1">#REF!</definedName>
    <definedName name="_19__123Graph_ACHART_31" localSheetId="18" hidden="1">#REF!</definedName>
    <definedName name="_19__123Graph_ACHART_31" localSheetId="19" hidden="1">#REF!</definedName>
    <definedName name="_19__123Graph_ACHART_31" localSheetId="20" hidden="1">#REF!</definedName>
    <definedName name="_19__123Graph_ACHART_31" localSheetId="21" hidden="1">#REF!</definedName>
    <definedName name="_19__123Graph_ACHART_31" localSheetId="0" hidden="1">#REF!</definedName>
    <definedName name="_19__123Graph_ACHART_31" localSheetId="11" hidden="1">#REF!</definedName>
    <definedName name="_19__123Graph_ACHART_31" localSheetId="12" hidden="1">#REF!</definedName>
    <definedName name="_19__123Graph_ACHART_31" hidden="1">#REF!</definedName>
    <definedName name="_2__123Graph_ACHART_12" localSheetId="14" hidden="1">#REF!</definedName>
    <definedName name="_2__123Graph_ACHART_12" localSheetId="15" hidden="1">#REF!</definedName>
    <definedName name="_2__123Graph_ACHART_12" localSheetId="16" hidden="1">#REF!</definedName>
    <definedName name="_2__123Graph_ACHART_12" localSheetId="18" hidden="1">#REF!</definedName>
    <definedName name="_2__123Graph_ACHART_12" localSheetId="19" hidden="1">#REF!</definedName>
    <definedName name="_2__123Graph_ACHART_12" localSheetId="20" hidden="1">#REF!</definedName>
    <definedName name="_2__123Graph_ACHART_12" localSheetId="21" hidden="1">#REF!</definedName>
    <definedName name="_2__123Graph_ACHART_12" localSheetId="0" hidden="1">#REF!</definedName>
    <definedName name="_2__123Graph_ACHART_12" localSheetId="11" hidden="1">#REF!</definedName>
    <definedName name="_2__123Graph_ACHART_12" localSheetId="12" hidden="1">#REF!</definedName>
    <definedName name="_2__123Graph_ACHART_12" hidden="1">#REF!</definedName>
    <definedName name="_20__123Graph_ACHART_32" localSheetId="14" hidden="1">#REF!</definedName>
    <definedName name="_20__123Graph_ACHART_32" localSheetId="15" hidden="1">#REF!</definedName>
    <definedName name="_20__123Graph_ACHART_32" localSheetId="16" hidden="1">#REF!</definedName>
    <definedName name="_20__123Graph_ACHART_32" localSheetId="18" hidden="1">#REF!</definedName>
    <definedName name="_20__123Graph_ACHART_32" localSheetId="19" hidden="1">#REF!</definedName>
    <definedName name="_20__123Graph_ACHART_32" localSheetId="20" hidden="1">#REF!</definedName>
    <definedName name="_20__123Graph_ACHART_32" localSheetId="21" hidden="1">#REF!</definedName>
    <definedName name="_20__123Graph_ACHART_32" localSheetId="0" hidden="1">#REF!</definedName>
    <definedName name="_20__123Graph_ACHART_32" localSheetId="11" hidden="1">#REF!</definedName>
    <definedName name="_20__123Graph_ACHART_32" localSheetId="12" hidden="1">#REF!</definedName>
    <definedName name="_20__123Graph_ACHART_32" hidden="1">#REF!</definedName>
    <definedName name="_21__123Graph_ACHART_4" localSheetId="14" hidden="1">#REF!</definedName>
    <definedName name="_21__123Graph_ACHART_4" localSheetId="15" hidden="1">#REF!</definedName>
    <definedName name="_21__123Graph_ACHART_4" localSheetId="16" hidden="1">#REF!</definedName>
    <definedName name="_21__123Graph_ACHART_4" localSheetId="18" hidden="1">#REF!</definedName>
    <definedName name="_21__123Graph_ACHART_4" localSheetId="19" hidden="1">#REF!</definedName>
    <definedName name="_21__123Graph_ACHART_4" localSheetId="20" hidden="1">#REF!</definedName>
    <definedName name="_21__123Graph_ACHART_4" localSheetId="21" hidden="1">#REF!</definedName>
    <definedName name="_21__123Graph_ACHART_4" localSheetId="0" hidden="1">#REF!</definedName>
    <definedName name="_21__123Graph_ACHART_4" localSheetId="11" hidden="1">#REF!</definedName>
    <definedName name="_21__123Graph_ACHART_4" localSheetId="12" hidden="1">#REF!</definedName>
    <definedName name="_21__123Graph_ACHART_4" hidden="1">#REF!</definedName>
    <definedName name="_22__123Graph_ACHART_8" localSheetId="14" hidden="1">#REF!</definedName>
    <definedName name="_22__123Graph_ACHART_8" localSheetId="15" hidden="1">#REF!</definedName>
    <definedName name="_22__123Graph_ACHART_8" localSheetId="16" hidden="1">#REF!</definedName>
    <definedName name="_22__123Graph_ACHART_8" localSheetId="18" hidden="1">#REF!</definedName>
    <definedName name="_22__123Graph_ACHART_8" localSheetId="19" hidden="1">#REF!</definedName>
    <definedName name="_22__123Graph_ACHART_8" localSheetId="20" hidden="1">#REF!</definedName>
    <definedName name="_22__123Graph_ACHART_8" localSheetId="21" hidden="1">#REF!</definedName>
    <definedName name="_22__123Graph_ACHART_8" localSheetId="0" hidden="1">#REF!</definedName>
    <definedName name="_22__123Graph_ACHART_8" localSheetId="11" hidden="1">#REF!</definedName>
    <definedName name="_22__123Graph_ACHART_8" localSheetId="12" hidden="1">#REF!</definedName>
    <definedName name="_22__123Graph_ACHART_8" hidden="1">#REF!</definedName>
    <definedName name="_23__123Graph_BCHART_14" localSheetId="14" hidden="1">#REF!</definedName>
    <definedName name="_23__123Graph_BCHART_14" localSheetId="15" hidden="1">#REF!</definedName>
    <definedName name="_23__123Graph_BCHART_14" localSheetId="16" hidden="1">#REF!</definedName>
    <definedName name="_23__123Graph_BCHART_14" localSheetId="18" hidden="1">#REF!</definedName>
    <definedName name="_23__123Graph_BCHART_14" localSheetId="19" hidden="1">#REF!</definedName>
    <definedName name="_23__123Graph_BCHART_14" localSheetId="20" hidden="1">#REF!</definedName>
    <definedName name="_23__123Graph_BCHART_14" localSheetId="21" hidden="1">#REF!</definedName>
    <definedName name="_23__123Graph_BCHART_14" localSheetId="0" hidden="1">#REF!</definedName>
    <definedName name="_23__123Graph_BCHART_14" localSheetId="11" hidden="1">#REF!</definedName>
    <definedName name="_23__123Graph_BCHART_14" localSheetId="12" hidden="1">#REF!</definedName>
    <definedName name="_23__123Graph_BCHART_14" hidden="1">#REF!</definedName>
    <definedName name="_24__123Graph_BCHART_19" localSheetId="14" hidden="1">#REF!</definedName>
    <definedName name="_24__123Graph_BCHART_19" localSheetId="15" hidden="1">#REF!</definedName>
    <definedName name="_24__123Graph_BCHART_19" localSheetId="16" hidden="1">#REF!</definedName>
    <definedName name="_24__123Graph_BCHART_19" localSheetId="18" hidden="1">#REF!</definedName>
    <definedName name="_24__123Graph_BCHART_19" localSheetId="19" hidden="1">#REF!</definedName>
    <definedName name="_24__123Graph_BCHART_19" localSheetId="20" hidden="1">#REF!</definedName>
    <definedName name="_24__123Graph_BCHART_19" localSheetId="21" hidden="1">#REF!</definedName>
    <definedName name="_24__123Graph_BCHART_19" localSheetId="0" hidden="1">#REF!</definedName>
    <definedName name="_24__123Graph_BCHART_19" localSheetId="11" hidden="1">#REF!</definedName>
    <definedName name="_24__123Graph_BCHART_19" localSheetId="12" hidden="1">#REF!</definedName>
    <definedName name="_24__123Graph_BCHART_19" hidden="1">#REF!</definedName>
    <definedName name="_25__123Graph_BCHART_2" localSheetId="14" hidden="1">#REF!</definedName>
    <definedName name="_25__123Graph_BCHART_2" localSheetId="15" hidden="1">#REF!</definedName>
    <definedName name="_25__123Graph_BCHART_2" localSheetId="16" hidden="1">#REF!</definedName>
    <definedName name="_25__123Graph_BCHART_2" localSheetId="18" hidden="1">#REF!</definedName>
    <definedName name="_25__123Graph_BCHART_2" localSheetId="19" hidden="1">#REF!</definedName>
    <definedName name="_25__123Graph_BCHART_2" localSheetId="20" hidden="1">#REF!</definedName>
    <definedName name="_25__123Graph_BCHART_2" localSheetId="21" hidden="1">#REF!</definedName>
    <definedName name="_25__123Graph_BCHART_2" localSheetId="0" hidden="1">#REF!</definedName>
    <definedName name="_25__123Graph_BCHART_2" localSheetId="11" hidden="1">#REF!</definedName>
    <definedName name="_25__123Graph_BCHART_2" localSheetId="12" hidden="1">#REF!</definedName>
    <definedName name="_25__123Graph_BCHART_2" hidden="1">#REF!</definedName>
    <definedName name="_26__123Graph_BCHART_3" localSheetId="14" hidden="1">#REF!</definedName>
    <definedName name="_26__123Graph_BCHART_3" localSheetId="15" hidden="1">#REF!</definedName>
    <definedName name="_26__123Graph_BCHART_3" localSheetId="16" hidden="1">#REF!</definedName>
    <definedName name="_26__123Graph_BCHART_3" localSheetId="18" hidden="1">#REF!</definedName>
    <definedName name="_26__123Graph_BCHART_3" localSheetId="19" hidden="1">#REF!</definedName>
    <definedName name="_26__123Graph_BCHART_3" localSheetId="20" hidden="1">#REF!</definedName>
    <definedName name="_26__123Graph_BCHART_3" localSheetId="21" hidden="1">#REF!</definedName>
    <definedName name="_26__123Graph_BCHART_3" localSheetId="0" hidden="1">#REF!</definedName>
    <definedName name="_26__123Graph_BCHART_3" localSheetId="11" hidden="1">#REF!</definedName>
    <definedName name="_26__123Graph_BCHART_3" localSheetId="12" hidden="1">#REF!</definedName>
    <definedName name="_26__123Graph_BCHART_3" hidden="1">#REF!</definedName>
    <definedName name="_27__123Graph_BCHART_31" localSheetId="14" hidden="1">#REF!</definedName>
    <definedName name="_27__123Graph_BCHART_31" localSheetId="15" hidden="1">#REF!</definedName>
    <definedName name="_27__123Graph_BCHART_31" localSheetId="16" hidden="1">#REF!</definedName>
    <definedName name="_27__123Graph_BCHART_31" localSheetId="18" hidden="1">#REF!</definedName>
    <definedName name="_27__123Graph_BCHART_31" localSheetId="19" hidden="1">#REF!</definedName>
    <definedName name="_27__123Graph_BCHART_31" localSheetId="20" hidden="1">#REF!</definedName>
    <definedName name="_27__123Graph_BCHART_31" localSheetId="21" hidden="1">#REF!</definedName>
    <definedName name="_27__123Graph_BCHART_31" localSheetId="0" hidden="1">#REF!</definedName>
    <definedName name="_27__123Graph_BCHART_31" localSheetId="11" hidden="1">#REF!</definedName>
    <definedName name="_27__123Graph_BCHART_31" localSheetId="12" hidden="1">#REF!</definedName>
    <definedName name="_27__123Graph_BCHART_31" hidden="1">#REF!</definedName>
    <definedName name="_28__123Graph_BCHART_32" localSheetId="14" hidden="1">#REF!</definedName>
    <definedName name="_28__123Graph_BCHART_32" localSheetId="15" hidden="1">#REF!</definedName>
    <definedName name="_28__123Graph_BCHART_32" localSheetId="16" hidden="1">#REF!</definedName>
    <definedName name="_28__123Graph_BCHART_32" localSheetId="18" hidden="1">#REF!</definedName>
    <definedName name="_28__123Graph_BCHART_32" localSheetId="19" hidden="1">#REF!</definedName>
    <definedName name="_28__123Graph_BCHART_32" localSheetId="20" hidden="1">#REF!</definedName>
    <definedName name="_28__123Graph_BCHART_32" localSheetId="21" hidden="1">#REF!</definedName>
    <definedName name="_28__123Graph_BCHART_32" localSheetId="0" hidden="1">#REF!</definedName>
    <definedName name="_28__123Graph_BCHART_32" localSheetId="11" hidden="1">#REF!</definedName>
    <definedName name="_28__123Graph_BCHART_32" localSheetId="12" hidden="1">#REF!</definedName>
    <definedName name="_28__123Graph_BCHART_32" hidden="1">#REF!</definedName>
    <definedName name="_29__123Graph_BCHART_5" localSheetId="14" hidden="1">#REF!</definedName>
    <definedName name="_29__123Graph_BCHART_5" localSheetId="15" hidden="1">#REF!</definedName>
    <definedName name="_29__123Graph_BCHART_5" localSheetId="16" hidden="1">#REF!</definedName>
    <definedName name="_29__123Graph_BCHART_5" localSheetId="18" hidden="1">#REF!</definedName>
    <definedName name="_29__123Graph_BCHART_5" localSheetId="19" hidden="1">#REF!</definedName>
    <definedName name="_29__123Graph_BCHART_5" localSheetId="20" hidden="1">#REF!</definedName>
    <definedName name="_29__123Graph_BCHART_5" localSheetId="21" hidden="1">#REF!</definedName>
    <definedName name="_29__123Graph_BCHART_5" localSheetId="0" hidden="1">#REF!</definedName>
    <definedName name="_29__123Graph_BCHART_5" localSheetId="11" hidden="1">#REF!</definedName>
    <definedName name="_29__123Graph_BCHART_5" localSheetId="12" hidden="1">#REF!</definedName>
    <definedName name="_29__123Graph_BCHART_5" hidden="1">#REF!</definedName>
    <definedName name="_3__123Graph_ACHART_13" localSheetId="14" hidden="1">#REF!</definedName>
    <definedName name="_3__123Graph_ACHART_13" localSheetId="15" hidden="1">#REF!</definedName>
    <definedName name="_3__123Graph_ACHART_13" localSheetId="16" hidden="1">#REF!</definedName>
    <definedName name="_3__123Graph_ACHART_13" localSheetId="18" hidden="1">#REF!</definedName>
    <definedName name="_3__123Graph_ACHART_13" localSheetId="19" hidden="1">#REF!</definedName>
    <definedName name="_3__123Graph_ACHART_13" localSheetId="20" hidden="1">#REF!</definedName>
    <definedName name="_3__123Graph_ACHART_13" localSheetId="21" hidden="1">#REF!</definedName>
    <definedName name="_3__123Graph_ACHART_13" localSheetId="0" hidden="1">#REF!</definedName>
    <definedName name="_3__123Graph_ACHART_13" localSheetId="11" hidden="1">#REF!</definedName>
    <definedName name="_3__123Graph_ACHART_13" localSheetId="12" hidden="1">#REF!</definedName>
    <definedName name="_3__123Graph_ACHART_13" hidden="1">#REF!</definedName>
    <definedName name="_30__123Graph_BCHART_6" localSheetId="14" hidden="1">#REF!</definedName>
    <definedName name="_30__123Graph_BCHART_6" localSheetId="15" hidden="1">#REF!</definedName>
    <definedName name="_30__123Graph_BCHART_6" localSheetId="16" hidden="1">#REF!</definedName>
    <definedName name="_30__123Graph_BCHART_6" localSheetId="18" hidden="1">#REF!</definedName>
    <definedName name="_30__123Graph_BCHART_6" localSheetId="19" hidden="1">#REF!</definedName>
    <definedName name="_30__123Graph_BCHART_6" localSheetId="20" hidden="1">#REF!</definedName>
    <definedName name="_30__123Graph_BCHART_6" localSheetId="21" hidden="1">#REF!</definedName>
    <definedName name="_30__123Graph_BCHART_6" localSheetId="0" hidden="1">#REF!</definedName>
    <definedName name="_30__123Graph_BCHART_6" localSheetId="11" hidden="1">#REF!</definedName>
    <definedName name="_30__123Graph_BCHART_6" localSheetId="12" hidden="1">#REF!</definedName>
    <definedName name="_30__123Graph_BCHART_6" hidden="1">#REF!</definedName>
    <definedName name="_31__123Graph_BCHART_7" localSheetId="14" hidden="1">#REF!</definedName>
    <definedName name="_31__123Graph_BCHART_7" localSheetId="15" hidden="1">#REF!</definedName>
    <definedName name="_31__123Graph_BCHART_7" localSheetId="16" hidden="1">#REF!</definedName>
    <definedName name="_31__123Graph_BCHART_7" localSheetId="18" hidden="1">#REF!</definedName>
    <definedName name="_31__123Graph_BCHART_7" localSheetId="19" hidden="1">#REF!</definedName>
    <definedName name="_31__123Graph_BCHART_7" localSheetId="20" hidden="1">#REF!</definedName>
    <definedName name="_31__123Graph_BCHART_7" localSheetId="21" hidden="1">#REF!</definedName>
    <definedName name="_31__123Graph_BCHART_7" localSheetId="0" hidden="1">#REF!</definedName>
    <definedName name="_31__123Graph_BCHART_7" localSheetId="11" hidden="1">#REF!</definedName>
    <definedName name="_31__123Graph_BCHART_7" localSheetId="12" hidden="1">#REF!</definedName>
    <definedName name="_31__123Graph_BCHART_7" hidden="1">#REF!</definedName>
    <definedName name="_32__123Graph_BCHART_8" localSheetId="14" hidden="1">#REF!</definedName>
    <definedName name="_32__123Graph_BCHART_8" localSheetId="15" hidden="1">#REF!</definedName>
    <definedName name="_32__123Graph_BCHART_8" localSheetId="16" hidden="1">#REF!</definedName>
    <definedName name="_32__123Graph_BCHART_8" localSheetId="18" hidden="1">#REF!</definedName>
    <definedName name="_32__123Graph_BCHART_8" localSheetId="19" hidden="1">#REF!</definedName>
    <definedName name="_32__123Graph_BCHART_8" localSheetId="20" hidden="1">#REF!</definedName>
    <definedName name="_32__123Graph_BCHART_8" localSheetId="21" hidden="1">#REF!</definedName>
    <definedName name="_32__123Graph_BCHART_8" localSheetId="0" hidden="1">#REF!</definedName>
    <definedName name="_32__123Graph_BCHART_8" localSheetId="11" hidden="1">#REF!</definedName>
    <definedName name="_32__123Graph_BCHART_8" localSheetId="12" hidden="1">#REF!</definedName>
    <definedName name="_32__123Graph_BCHART_8" hidden="1">#REF!</definedName>
    <definedName name="_33__123Graph_CCHART_19" localSheetId="14" hidden="1">#REF!</definedName>
    <definedName name="_33__123Graph_CCHART_19" localSheetId="15" hidden="1">#REF!</definedName>
    <definedName name="_33__123Graph_CCHART_19" localSheetId="16" hidden="1">#REF!</definedName>
    <definedName name="_33__123Graph_CCHART_19" localSheetId="18" hidden="1">#REF!</definedName>
    <definedName name="_33__123Graph_CCHART_19" localSheetId="19" hidden="1">#REF!</definedName>
    <definedName name="_33__123Graph_CCHART_19" localSheetId="20" hidden="1">#REF!</definedName>
    <definedName name="_33__123Graph_CCHART_19" localSheetId="21" hidden="1">#REF!</definedName>
    <definedName name="_33__123Graph_CCHART_19" localSheetId="0" hidden="1">#REF!</definedName>
    <definedName name="_33__123Graph_CCHART_19" localSheetId="11" hidden="1">#REF!</definedName>
    <definedName name="_33__123Graph_CCHART_19" localSheetId="12" hidden="1">#REF!</definedName>
    <definedName name="_33__123Graph_CCHART_19" hidden="1">#REF!</definedName>
    <definedName name="_34__123Graph_XCHART_12" localSheetId="14" hidden="1">#REF!</definedName>
    <definedName name="_34__123Graph_XCHART_12" localSheetId="15" hidden="1">#REF!</definedName>
    <definedName name="_34__123Graph_XCHART_12" localSheetId="16" hidden="1">#REF!</definedName>
    <definedName name="_34__123Graph_XCHART_12" localSheetId="18" hidden="1">#REF!</definedName>
    <definedName name="_34__123Graph_XCHART_12" localSheetId="19" hidden="1">#REF!</definedName>
    <definedName name="_34__123Graph_XCHART_12" localSheetId="20" hidden="1">#REF!</definedName>
    <definedName name="_34__123Graph_XCHART_12" localSheetId="21" hidden="1">#REF!</definedName>
    <definedName name="_34__123Graph_XCHART_12" localSheetId="0" hidden="1">#REF!</definedName>
    <definedName name="_34__123Graph_XCHART_12" localSheetId="11" hidden="1">#REF!</definedName>
    <definedName name="_34__123Graph_XCHART_12" localSheetId="12" hidden="1">#REF!</definedName>
    <definedName name="_34__123Graph_XCHART_12" hidden="1">#REF!</definedName>
    <definedName name="_35__123Graph_XCHART_13" localSheetId="14" hidden="1">#REF!</definedName>
    <definedName name="_35__123Graph_XCHART_13" localSheetId="15" hidden="1">#REF!</definedName>
    <definedName name="_35__123Graph_XCHART_13" localSheetId="16" hidden="1">#REF!</definedName>
    <definedName name="_35__123Graph_XCHART_13" localSheetId="18" hidden="1">#REF!</definedName>
    <definedName name="_35__123Graph_XCHART_13" localSheetId="19" hidden="1">#REF!</definedName>
    <definedName name="_35__123Graph_XCHART_13" localSheetId="20" hidden="1">#REF!</definedName>
    <definedName name="_35__123Graph_XCHART_13" localSheetId="21" hidden="1">#REF!</definedName>
    <definedName name="_35__123Graph_XCHART_13" localSheetId="0" hidden="1">#REF!</definedName>
    <definedName name="_35__123Graph_XCHART_13" localSheetId="11" hidden="1">#REF!</definedName>
    <definedName name="_35__123Graph_XCHART_13" localSheetId="12" hidden="1">#REF!</definedName>
    <definedName name="_35__123Graph_XCHART_13" hidden="1">#REF!</definedName>
    <definedName name="_36__123Graph_XCHART_14" localSheetId="14" hidden="1">#REF!</definedName>
    <definedName name="_36__123Graph_XCHART_14" localSheetId="15" hidden="1">#REF!</definedName>
    <definedName name="_36__123Graph_XCHART_14" localSheetId="16" hidden="1">#REF!</definedName>
    <definedName name="_36__123Graph_XCHART_14" localSheetId="18" hidden="1">#REF!</definedName>
    <definedName name="_36__123Graph_XCHART_14" localSheetId="19" hidden="1">#REF!</definedName>
    <definedName name="_36__123Graph_XCHART_14" localSheetId="20" hidden="1">#REF!</definedName>
    <definedName name="_36__123Graph_XCHART_14" localSheetId="21" hidden="1">#REF!</definedName>
    <definedName name="_36__123Graph_XCHART_14" localSheetId="0" hidden="1">#REF!</definedName>
    <definedName name="_36__123Graph_XCHART_14" localSheetId="11" hidden="1">#REF!</definedName>
    <definedName name="_36__123Graph_XCHART_14" localSheetId="12" hidden="1">#REF!</definedName>
    <definedName name="_36__123Graph_XCHART_14" hidden="1">#REF!</definedName>
    <definedName name="_37__123Graph_XCHART_15" localSheetId="14" hidden="1">#REF!</definedName>
    <definedName name="_37__123Graph_XCHART_15" localSheetId="15" hidden="1">#REF!</definedName>
    <definedName name="_37__123Graph_XCHART_15" localSheetId="16" hidden="1">#REF!</definedName>
    <definedName name="_37__123Graph_XCHART_15" localSheetId="18" hidden="1">#REF!</definedName>
    <definedName name="_37__123Graph_XCHART_15" localSheetId="19" hidden="1">#REF!</definedName>
    <definedName name="_37__123Graph_XCHART_15" localSheetId="20" hidden="1">#REF!</definedName>
    <definedName name="_37__123Graph_XCHART_15" localSheetId="21" hidden="1">#REF!</definedName>
    <definedName name="_37__123Graph_XCHART_15" localSheetId="0" hidden="1">#REF!</definedName>
    <definedName name="_37__123Graph_XCHART_15" localSheetId="11" hidden="1">#REF!</definedName>
    <definedName name="_37__123Graph_XCHART_15" localSheetId="12" hidden="1">#REF!</definedName>
    <definedName name="_37__123Graph_XCHART_15" hidden="1">#REF!</definedName>
    <definedName name="_38__123Graph_XCHART_19" localSheetId="14" hidden="1">#REF!</definedName>
    <definedName name="_38__123Graph_XCHART_19" localSheetId="15" hidden="1">#REF!</definedName>
    <definedName name="_38__123Graph_XCHART_19" localSheetId="16" hidden="1">#REF!</definedName>
    <definedName name="_38__123Graph_XCHART_19" localSheetId="18" hidden="1">#REF!</definedName>
    <definedName name="_38__123Graph_XCHART_19" localSheetId="19" hidden="1">#REF!</definedName>
    <definedName name="_38__123Graph_XCHART_19" localSheetId="20" hidden="1">#REF!</definedName>
    <definedName name="_38__123Graph_XCHART_19" localSheetId="21" hidden="1">#REF!</definedName>
    <definedName name="_38__123Graph_XCHART_19" localSheetId="0" hidden="1">#REF!</definedName>
    <definedName name="_38__123Graph_XCHART_19" localSheetId="11" hidden="1">#REF!</definedName>
    <definedName name="_38__123Graph_XCHART_19" localSheetId="12" hidden="1">#REF!</definedName>
    <definedName name="_38__123Graph_XCHART_19" hidden="1">#REF!</definedName>
    <definedName name="_39__123Graph_XCHART_2" localSheetId="14" hidden="1">#REF!</definedName>
    <definedName name="_39__123Graph_XCHART_2" localSheetId="15" hidden="1">#REF!</definedName>
    <definedName name="_39__123Graph_XCHART_2" localSheetId="16" hidden="1">#REF!</definedName>
    <definedName name="_39__123Graph_XCHART_2" localSheetId="18" hidden="1">#REF!</definedName>
    <definedName name="_39__123Graph_XCHART_2" localSheetId="19" hidden="1">#REF!</definedName>
    <definedName name="_39__123Graph_XCHART_2" localSheetId="20" hidden="1">#REF!</definedName>
    <definedName name="_39__123Graph_XCHART_2" localSheetId="21" hidden="1">#REF!</definedName>
    <definedName name="_39__123Graph_XCHART_2" localSheetId="0" hidden="1">#REF!</definedName>
    <definedName name="_39__123Graph_XCHART_2" localSheetId="11" hidden="1">#REF!</definedName>
    <definedName name="_39__123Graph_XCHART_2" localSheetId="12" hidden="1">#REF!</definedName>
    <definedName name="_39__123Graph_XCHART_2" hidden="1">#REF!</definedName>
    <definedName name="_4__123Graph_ACHART_14" localSheetId="14" hidden="1">#REF!</definedName>
    <definedName name="_4__123Graph_ACHART_14" localSheetId="15" hidden="1">#REF!</definedName>
    <definedName name="_4__123Graph_ACHART_14" localSheetId="16" hidden="1">#REF!</definedName>
    <definedName name="_4__123Graph_ACHART_14" localSheetId="18" hidden="1">#REF!</definedName>
    <definedName name="_4__123Graph_ACHART_14" localSheetId="19" hidden="1">#REF!</definedName>
    <definedName name="_4__123Graph_ACHART_14" localSheetId="20" hidden="1">#REF!</definedName>
    <definedName name="_4__123Graph_ACHART_14" localSheetId="21" hidden="1">#REF!</definedName>
    <definedName name="_4__123Graph_ACHART_14" localSheetId="0" hidden="1">#REF!</definedName>
    <definedName name="_4__123Graph_ACHART_14" localSheetId="11" hidden="1">#REF!</definedName>
    <definedName name="_4__123Graph_ACHART_14" localSheetId="12" hidden="1">#REF!</definedName>
    <definedName name="_4__123Graph_ACHART_14" hidden="1">#REF!</definedName>
    <definedName name="_40__123Graph_XCHART_20" localSheetId="14" hidden="1">#REF!</definedName>
    <definedName name="_40__123Graph_XCHART_20" localSheetId="15" hidden="1">#REF!</definedName>
    <definedName name="_40__123Graph_XCHART_20" localSheetId="16" hidden="1">#REF!</definedName>
    <definedName name="_40__123Graph_XCHART_20" localSheetId="18" hidden="1">#REF!</definedName>
    <definedName name="_40__123Graph_XCHART_20" localSheetId="19" hidden="1">#REF!</definedName>
    <definedName name="_40__123Graph_XCHART_20" localSheetId="20" hidden="1">#REF!</definedName>
    <definedName name="_40__123Graph_XCHART_20" localSheetId="21" hidden="1">#REF!</definedName>
    <definedName name="_40__123Graph_XCHART_20" localSheetId="0" hidden="1">#REF!</definedName>
    <definedName name="_40__123Graph_XCHART_20" localSheetId="11" hidden="1">#REF!</definedName>
    <definedName name="_40__123Graph_XCHART_20" localSheetId="12" hidden="1">#REF!</definedName>
    <definedName name="_40__123Graph_XCHART_20" hidden="1">#REF!</definedName>
    <definedName name="_41__123Graph_XCHART_22" localSheetId="14" hidden="1">#REF!</definedName>
    <definedName name="_41__123Graph_XCHART_22" localSheetId="15" hidden="1">#REF!</definedName>
    <definedName name="_41__123Graph_XCHART_22" localSheetId="16" hidden="1">#REF!</definedName>
    <definedName name="_41__123Graph_XCHART_22" localSheetId="18" hidden="1">#REF!</definedName>
    <definedName name="_41__123Graph_XCHART_22" localSheetId="19" hidden="1">#REF!</definedName>
    <definedName name="_41__123Graph_XCHART_22" localSheetId="20" hidden="1">#REF!</definedName>
    <definedName name="_41__123Graph_XCHART_22" localSheetId="21" hidden="1">#REF!</definedName>
    <definedName name="_41__123Graph_XCHART_22" localSheetId="0" hidden="1">#REF!</definedName>
    <definedName name="_41__123Graph_XCHART_22" localSheetId="11" hidden="1">#REF!</definedName>
    <definedName name="_41__123Graph_XCHART_22" localSheetId="12" hidden="1">#REF!</definedName>
    <definedName name="_41__123Graph_XCHART_22" hidden="1">#REF!</definedName>
    <definedName name="_42__123Graph_XCHART_23" localSheetId="14" hidden="1">#REF!</definedName>
    <definedName name="_42__123Graph_XCHART_23" localSheetId="15" hidden="1">#REF!</definedName>
    <definedName name="_42__123Graph_XCHART_23" localSheetId="16" hidden="1">#REF!</definedName>
    <definedName name="_42__123Graph_XCHART_23" localSheetId="18" hidden="1">#REF!</definedName>
    <definedName name="_42__123Graph_XCHART_23" localSheetId="19" hidden="1">#REF!</definedName>
    <definedName name="_42__123Graph_XCHART_23" localSheetId="20" hidden="1">#REF!</definedName>
    <definedName name="_42__123Graph_XCHART_23" localSheetId="21" hidden="1">#REF!</definedName>
    <definedName name="_42__123Graph_XCHART_23" localSheetId="0" hidden="1">#REF!</definedName>
    <definedName name="_42__123Graph_XCHART_23" localSheetId="11" hidden="1">#REF!</definedName>
    <definedName name="_42__123Graph_XCHART_23" localSheetId="12" hidden="1">#REF!</definedName>
    <definedName name="_42__123Graph_XCHART_23" hidden="1">#REF!</definedName>
    <definedName name="_43__123Graph_XCHART_24" localSheetId="14" hidden="1">#REF!</definedName>
    <definedName name="_43__123Graph_XCHART_24" localSheetId="15" hidden="1">#REF!</definedName>
    <definedName name="_43__123Graph_XCHART_24" localSheetId="16" hidden="1">#REF!</definedName>
    <definedName name="_43__123Graph_XCHART_24" localSheetId="18" hidden="1">#REF!</definedName>
    <definedName name="_43__123Graph_XCHART_24" localSheetId="19" hidden="1">#REF!</definedName>
    <definedName name="_43__123Graph_XCHART_24" localSheetId="20" hidden="1">#REF!</definedName>
    <definedName name="_43__123Graph_XCHART_24" localSheetId="21" hidden="1">#REF!</definedName>
    <definedName name="_43__123Graph_XCHART_24" localSheetId="0" hidden="1">#REF!</definedName>
    <definedName name="_43__123Graph_XCHART_24" localSheetId="11" hidden="1">#REF!</definedName>
    <definedName name="_43__123Graph_XCHART_24" localSheetId="12" hidden="1">#REF!</definedName>
    <definedName name="_43__123Graph_XCHART_24" hidden="1">#REF!</definedName>
    <definedName name="_44__123Graph_XCHART_25" localSheetId="14" hidden="1">#REF!</definedName>
    <definedName name="_44__123Graph_XCHART_25" localSheetId="15" hidden="1">#REF!</definedName>
    <definedName name="_44__123Graph_XCHART_25" localSheetId="16" hidden="1">#REF!</definedName>
    <definedName name="_44__123Graph_XCHART_25" localSheetId="18" hidden="1">#REF!</definedName>
    <definedName name="_44__123Graph_XCHART_25" localSheetId="19" hidden="1">#REF!</definedName>
    <definedName name="_44__123Graph_XCHART_25" localSheetId="20" hidden="1">#REF!</definedName>
    <definedName name="_44__123Graph_XCHART_25" localSheetId="21" hidden="1">#REF!</definedName>
    <definedName name="_44__123Graph_XCHART_25" localSheetId="0" hidden="1">#REF!</definedName>
    <definedName name="_44__123Graph_XCHART_25" localSheetId="11" hidden="1">#REF!</definedName>
    <definedName name="_44__123Graph_XCHART_25" localSheetId="12" hidden="1">#REF!</definedName>
    <definedName name="_44__123Graph_XCHART_25" hidden="1">#REF!</definedName>
    <definedName name="_45__123Graph_XCHART_26" localSheetId="14" hidden="1">#REF!</definedName>
    <definedName name="_45__123Graph_XCHART_26" localSheetId="15" hidden="1">#REF!</definedName>
    <definedName name="_45__123Graph_XCHART_26" localSheetId="16" hidden="1">#REF!</definedName>
    <definedName name="_45__123Graph_XCHART_26" localSheetId="18" hidden="1">#REF!</definedName>
    <definedName name="_45__123Graph_XCHART_26" localSheetId="19" hidden="1">#REF!</definedName>
    <definedName name="_45__123Graph_XCHART_26" localSheetId="20" hidden="1">#REF!</definedName>
    <definedName name="_45__123Graph_XCHART_26" localSheetId="21" hidden="1">#REF!</definedName>
    <definedName name="_45__123Graph_XCHART_26" localSheetId="0" hidden="1">#REF!</definedName>
    <definedName name="_45__123Graph_XCHART_26" localSheetId="11" hidden="1">#REF!</definedName>
    <definedName name="_45__123Graph_XCHART_26" localSheetId="12" hidden="1">#REF!</definedName>
    <definedName name="_45__123Graph_XCHART_26" hidden="1">#REF!</definedName>
    <definedName name="_46__123Graph_XCHART_27" localSheetId="14" hidden="1">#REF!</definedName>
    <definedName name="_46__123Graph_XCHART_27" localSheetId="15" hidden="1">#REF!</definedName>
    <definedName name="_46__123Graph_XCHART_27" localSheetId="16" hidden="1">#REF!</definedName>
    <definedName name="_46__123Graph_XCHART_27" localSheetId="18" hidden="1">#REF!</definedName>
    <definedName name="_46__123Graph_XCHART_27" localSheetId="19" hidden="1">#REF!</definedName>
    <definedName name="_46__123Graph_XCHART_27" localSheetId="20" hidden="1">#REF!</definedName>
    <definedName name="_46__123Graph_XCHART_27" localSheetId="21" hidden="1">#REF!</definedName>
    <definedName name="_46__123Graph_XCHART_27" localSheetId="0" hidden="1">#REF!</definedName>
    <definedName name="_46__123Graph_XCHART_27" localSheetId="11" hidden="1">#REF!</definedName>
    <definedName name="_46__123Graph_XCHART_27" localSheetId="12" hidden="1">#REF!</definedName>
    <definedName name="_46__123Graph_XCHART_27" hidden="1">#REF!</definedName>
    <definedName name="_47__123Graph_XCHART_28" localSheetId="14" hidden="1">#REF!</definedName>
    <definedName name="_47__123Graph_XCHART_28" localSheetId="15" hidden="1">#REF!</definedName>
    <definedName name="_47__123Graph_XCHART_28" localSheetId="16" hidden="1">#REF!</definedName>
    <definedName name="_47__123Graph_XCHART_28" localSheetId="18" hidden="1">#REF!</definedName>
    <definedName name="_47__123Graph_XCHART_28" localSheetId="19" hidden="1">#REF!</definedName>
    <definedName name="_47__123Graph_XCHART_28" localSheetId="20" hidden="1">#REF!</definedName>
    <definedName name="_47__123Graph_XCHART_28" localSheetId="21" hidden="1">#REF!</definedName>
    <definedName name="_47__123Graph_XCHART_28" localSheetId="0" hidden="1">#REF!</definedName>
    <definedName name="_47__123Graph_XCHART_28" localSheetId="11" hidden="1">#REF!</definedName>
    <definedName name="_47__123Graph_XCHART_28" localSheetId="12" hidden="1">#REF!</definedName>
    <definedName name="_47__123Graph_XCHART_28" hidden="1">#REF!</definedName>
    <definedName name="_48__123Graph_XCHART_29" localSheetId="14" hidden="1">#REF!</definedName>
    <definedName name="_48__123Graph_XCHART_29" localSheetId="15" hidden="1">#REF!</definedName>
    <definedName name="_48__123Graph_XCHART_29" localSheetId="16" hidden="1">#REF!</definedName>
    <definedName name="_48__123Graph_XCHART_29" localSheetId="18" hidden="1">#REF!</definedName>
    <definedName name="_48__123Graph_XCHART_29" localSheetId="19" hidden="1">#REF!</definedName>
    <definedName name="_48__123Graph_XCHART_29" localSheetId="20" hidden="1">#REF!</definedName>
    <definedName name="_48__123Graph_XCHART_29" localSheetId="21" hidden="1">#REF!</definedName>
    <definedName name="_48__123Graph_XCHART_29" localSheetId="0" hidden="1">#REF!</definedName>
    <definedName name="_48__123Graph_XCHART_29" localSheetId="11" hidden="1">#REF!</definedName>
    <definedName name="_48__123Graph_XCHART_29" localSheetId="12" hidden="1">#REF!</definedName>
    <definedName name="_48__123Graph_XCHART_29" hidden="1">#REF!</definedName>
    <definedName name="_49__123Graph_XCHART_3" localSheetId="14" hidden="1">#REF!</definedName>
    <definedName name="_49__123Graph_XCHART_3" localSheetId="15" hidden="1">#REF!</definedName>
    <definedName name="_49__123Graph_XCHART_3" localSheetId="16" hidden="1">#REF!</definedName>
    <definedName name="_49__123Graph_XCHART_3" localSheetId="18" hidden="1">#REF!</definedName>
    <definedName name="_49__123Graph_XCHART_3" localSheetId="19" hidden="1">#REF!</definedName>
    <definedName name="_49__123Graph_XCHART_3" localSheetId="20" hidden="1">#REF!</definedName>
    <definedName name="_49__123Graph_XCHART_3" localSheetId="21" hidden="1">#REF!</definedName>
    <definedName name="_49__123Graph_XCHART_3" localSheetId="0" hidden="1">#REF!</definedName>
    <definedName name="_49__123Graph_XCHART_3" localSheetId="11" hidden="1">#REF!</definedName>
    <definedName name="_49__123Graph_XCHART_3" localSheetId="12" hidden="1">#REF!</definedName>
    <definedName name="_49__123Graph_XCHART_3" hidden="1">#REF!</definedName>
    <definedName name="_5__123Graph_ACHART_15" localSheetId="14" hidden="1">#REF!</definedName>
    <definedName name="_5__123Graph_ACHART_15" localSheetId="15" hidden="1">#REF!</definedName>
    <definedName name="_5__123Graph_ACHART_15" localSheetId="16" hidden="1">#REF!</definedName>
    <definedName name="_5__123Graph_ACHART_15" localSheetId="18" hidden="1">#REF!</definedName>
    <definedName name="_5__123Graph_ACHART_15" localSheetId="19" hidden="1">#REF!</definedName>
    <definedName name="_5__123Graph_ACHART_15" localSheetId="20" hidden="1">#REF!</definedName>
    <definedName name="_5__123Graph_ACHART_15" localSheetId="21" hidden="1">#REF!</definedName>
    <definedName name="_5__123Graph_ACHART_15" localSheetId="0" hidden="1">#REF!</definedName>
    <definedName name="_5__123Graph_ACHART_15" localSheetId="11" hidden="1">#REF!</definedName>
    <definedName name="_5__123Graph_ACHART_15" localSheetId="12" hidden="1">#REF!</definedName>
    <definedName name="_5__123Graph_ACHART_15" hidden="1">#REF!</definedName>
    <definedName name="_50__123Graph_XCHART_30" localSheetId="14" hidden="1">#REF!</definedName>
    <definedName name="_50__123Graph_XCHART_30" localSheetId="15" hidden="1">#REF!</definedName>
    <definedName name="_50__123Graph_XCHART_30" localSheetId="16" hidden="1">#REF!</definedName>
    <definedName name="_50__123Graph_XCHART_30" localSheetId="18" hidden="1">#REF!</definedName>
    <definedName name="_50__123Graph_XCHART_30" localSheetId="19" hidden="1">#REF!</definedName>
    <definedName name="_50__123Graph_XCHART_30" localSheetId="20" hidden="1">#REF!</definedName>
    <definedName name="_50__123Graph_XCHART_30" localSheetId="21" hidden="1">#REF!</definedName>
    <definedName name="_50__123Graph_XCHART_30" localSheetId="0" hidden="1">#REF!</definedName>
    <definedName name="_50__123Graph_XCHART_30" localSheetId="11" hidden="1">#REF!</definedName>
    <definedName name="_50__123Graph_XCHART_30" localSheetId="12" hidden="1">#REF!</definedName>
    <definedName name="_50__123Graph_XCHART_30" hidden="1">#REF!</definedName>
    <definedName name="_51__123Graph_XCHART_31" localSheetId="14" hidden="1">#REF!</definedName>
    <definedName name="_51__123Graph_XCHART_31" localSheetId="15" hidden="1">#REF!</definedName>
    <definedName name="_51__123Graph_XCHART_31" localSheetId="16" hidden="1">#REF!</definedName>
    <definedName name="_51__123Graph_XCHART_31" localSheetId="18" hidden="1">#REF!</definedName>
    <definedName name="_51__123Graph_XCHART_31" localSheetId="19" hidden="1">#REF!</definedName>
    <definedName name="_51__123Graph_XCHART_31" localSheetId="20" hidden="1">#REF!</definedName>
    <definedName name="_51__123Graph_XCHART_31" localSheetId="21" hidden="1">#REF!</definedName>
    <definedName name="_51__123Graph_XCHART_31" localSheetId="0" hidden="1">#REF!</definedName>
    <definedName name="_51__123Graph_XCHART_31" localSheetId="11" hidden="1">#REF!</definedName>
    <definedName name="_51__123Graph_XCHART_31" localSheetId="12" hidden="1">#REF!</definedName>
    <definedName name="_51__123Graph_XCHART_31" hidden="1">#REF!</definedName>
    <definedName name="_52__123Graph_XCHART_32" localSheetId="14" hidden="1">#REF!</definedName>
    <definedName name="_52__123Graph_XCHART_32" localSheetId="15" hidden="1">#REF!</definedName>
    <definedName name="_52__123Graph_XCHART_32" localSheetId="16" hidden="1">#REF!</definedName>
    <definedName name="_52__123Graph_XCHART_32" localSheetId="18" hidden="1">#REF!</definedName>
    <definedName name="_52__123Graph_XCHART_32" localSheetId="19" hidden="1">#REF!</definedName>
    <definedName name="_52__123Graph_XCHART_32" localSheetId="20" hidden="1">#REF!</definedName>
    <definedName name="_52__123Graph_XCHART_32" localSheetId="21" hidden="1">#REF!</definedName>
    <definedName name="_52__123Graph_XCHART_32" localSheetId="0" hidden="1">#REF!</definedName>
    <definedName name="_52__123Graph_XCHART_32" localSheetId="11" hidden="1">#REF!</definedName>
    <definedName name="_52__123Graph_XCHART_32" localSheetId="12" hidden="1">#REF!</definedName>
    <definedName name="_52__123Graph_XCHART_32" hidden="1">#REF!</definedName>
    <definedName name="_53__123Graph_XCHART_4" localSheetId="14" hidden="1">#REF!</definedName>
    <definedName name="_53__123Graph_XCHART_4" localSheetId="15" hidden="1">#REF!</definedName>
    <definedName name="_53__123Graph_XCHART_4" localSheetId="16" hidden="1">#REF!</definedName>
    <definedName name="_53__123Graph_XCHART_4" localSheetId="18" hidden="1">#REF!</definedName>
    <definedName name="_53__123Graph_XCHART_4" localSheetId="19" hidden="1">#REF!</definedName>
    <definedName name="_53__123Graph_XCHART_4" localSheetId="20" hidden="1">#REF!</definedName>
    <definedName name="_53__123Graph_XCHART_4" localSheetId="21" hidden="1">#REF!</definedName>
    <definedName name="_53__123Graph_XCHART_4" localSheetId="0" hidden="1">#REF!</definedName>
    <definedName name="_53__123Graph_XCHART_4" localSheetId="11" hidden="1">#REF!</definedName>
    <definedName name="_53__123Graph_XCHART_4" localSheetId="12" hidden="1">#REF!</definedName>
    <definedName name="_53__123Graph_XCHART_4" hidden="1">#REF!</definedName>
    <definedName name="_54__123Graph_XCHART_5" localSheetId="14" hidden="1">#REF!</definedName>
    <definedName name="_54__123Graph_XCHART_5" localSheetId="15" hidden="1">#REF!</definedName>
    <definedName name="_54__123Graph_XCHART_5" localSheetId="16" hidden="1">#REF!</definedName>
    <definedName name="_54__123Graph_XCHART_5" localSheetId="18" hidden="1">#REF!</definedName>
    <definedName name="_54__123Graph_XCHART_5" localSheetId="19" hidden="1">#REF!</definedName>
    <definedName name="_54__123Graph_XCHART_5" localSheetId="20" hidden="1">#REF!</definedName>
    <definedName name="_54__123Graph_XCHART_5" localSheetId="21" hidden="1">#REF!</definedName>
    <definedName name="_54__123Graph_XCHART_5" localSheetId="0" hidden="1">#REF!</definedName>
    <definedName name="_54__123Graph_XCHART_5" localSheetId="11" hidden="1">#REF!</definedName>
    <definedName name="_54__123Graph_XCHART_5" localSheetId="12" hidden="1">#REF!</definedName>
    <definedName name="_54__123Graph_XCHART_5" hidden="1">#REF!</definedName>
    <definedName name="_55__123Graph_XCHART_6" localSheetId="14" hidden="1">#REF!</definedName>
    <definedName name="_55__123Graph_XCHART_6" localSheetId="15" hidden="1">#REF!</definedName>
    <definedName name="_55__123Graph_XCHART_6" localSheetId="16" hidden="1">#REF!</definedName>
    <definedName name="_55__123Graph_XCHART_6" localSheetId="18" hidden="1">#REF!</definedName>
    <definedName name="_55__123Graph_XCHART_6" localSheetId="19" hidden="1">#REF!</definedName>
    <definedName name="_55__123Graph_XCHART_6" localSheetId="20" hidden="1">#REF!</definedName>
    <definedName name="_55__123Graph_XCHART_6" localSheetId="21" hidden="1">#REF!</definedName>
    <definedName name="_55__123Graph_XCHART_6" localSheetId="0" hidden="1">#REF!</definedName>
    <definedName name="_55__123Graph_XCHART_6" localSheetId="11" hidden="1">#REF!</definedName>
    <definedName name="_55__123Graph_XCHART_6" localSheetId="12" hidden="1">#REF!</definedName>
    <definedName name="_55__123Graph_XCHART_6" hidden="1">#REF!</definedName>
    <definedName name="_56__123Graph_XCHART_7" localSheetId="14" hidden="1">#REF!</definedName>
    <definedName name="_56__123Graph_XCHART_7" localSheetId="15" hidden="1">#REF!</definedName>
    <definedName name="_56__123Graph_XCHART_7" localSheetId="16" hidden="1">#REF!</definedName>
    <definedName name="_56__123Graph_XCHART_7" localSheetId="18" hidden="1">#REF!</definedName>
    <definedName name="_56__123Graph_XCHART_7" localSheetId="19" hidden="1">#REF!</definedName>
    <definedName name="_56__123Graph_XCHART_7" localSheetId="20" hidden="1">#REF!</definedName>
    <definedName name="_56__123Graph_XCHART_7" localSheetId="21" hidden="1">#REF!</definedName>
    <definedName name="_56__123Graph_XCHART_7" localSheetId="0" hidden="1">#REF!</definedName>
    <definedName name="_56__123Graph_XCHART_7" localSheetId="11" hidden="1">#REF!</definedName>
    <definedName name="_56__123Graph_XCHART_7" localSheetId="12" hidden="1">#REF!</definedName>
    <definedName name="_56__123Graph_XCHART_7" hidden="1">#REF!</definedName>
    <definedName name="_57__123Graph_XCHART_8" localSheetId="14" hidden="1">#REF!</definedName>
    <definedName name="_57__123Graph_XCHART_8" localSheetId="15" hidden="1">#REF!</definedName>
    <definedName name="_57__123Graph_XCHART_8" localSheetId="16" hidden="1">#REF!</definedName>
    <definedName name="_57__123Graph_XCHART_8" localSheetId="18" hidden="1">#REF!</definedName>
    <definedName name="_57__123Graph_XCHART_8" localSheetId="19" hidden="1">#REF!</definedName>
    <definedName name="_57__123Graph_XCHART_8" localSheetId="20" hidden="1">#REF!</definedName>
    <definedName name="_57__123Graph_XCHART_8" localSheetId="21" hidden="1">#REF!</definedName>
    <definedName name="_57__123Graph_XCHART_8" localSheetId="0" hidden="1">#REF!</definedName>
    <definedName name="_57__123Graph_XCHART_8" localSheetId="11" hidden="1">#REF!</definedName>
    <definedName name="_57__123Graph_XCHART_8" localSheetId="12" hidden="1">#REF!</definedName>
    <definedName name="_57__123Graph_XCHART_8" hidden="1">#REF!</definedName>
    <definedName name="_6__123Graph_ACHART_19" localSheetId="14" hidden="1">#REF!</definedName>
    <definedName name="_6__123Graph_ACHART_19" localSheetId="15" hidden="1">#REF!</definedName>
    <definedName name="_6__123Graph_ACHART_19" localSheetId="16" hidden="1">#REF!</definedName>
    <definedName name="_6__123Graph_ACHART_19" localSheetId="18" hidden="1">#REF!</definedName>
    <definedName name="_6__123Graph_ACHART_19" localSheetId="19" hidden="1">#REF!</definedName>
    <definedName name="_6__123Graph_ACHART_19" localSheetId="20" hidden="1">#REF!</definedName>
    <definedName name="_6__123Graph_ACHART_19" localSheetId="21" hidden="1">#REF!</definedName>
    <definedName name="_6__123Graph_ACHART_19" localSheetId="0" hidden="1">#REF!</definedName>
    <definedName name="_6__123Graph_ACHART_19" localSheetId="11" hidden="1">#REF!</definedName>
    <definedName name="_6__123Graph_ACHART_19" localSheetId="12" hidden="1">#REF!</definedName>
    <definedName name="_6__123Graph_ACHART_19" hidden="1">#REF!</definedName>
    <definedName name="_7__123Graph_ACHART_2" localSheetId="14" hidden="1">#REF!</definedName>
    <definedName name="_7__123Graph_ACHART_2" localSheetId="15" hidden="1">#REF!</definedName>
    <definedName name="_7__123Graph_ACHART_2" localSheetId="16" hidden="1">#REF!</definedName>
    <definedName name="_7__123Graph_ACHART_2" localSheetId="18" hidden="1">#REF!</definedName>
    <definedName name="_7__123Graph_ACHART_2" localSheetId="19" hidden="1">#REF!</definedName>
    <definedName name="_7__123Graph_ACHART_2" localSheetId="20" hidden="1">#REF!</definedName>
    <definedName name="_7__123Graph_ACHART_2" localSheetId="21" hidden="1">#REF!</definedName>
    <definedName name="_7__123Graph_ACHART_2" localSheetId="0" hidden="1">#REF!</definedName>
    <definedName name="_7__123Graph_ACHART_2" localSheetId="11" hidden="1">#REF!</definedName>
    <definedName name="_7__123Graph_ACHART_2" localSheetId="12" hidden="1">#REF!</definedName>
    <definedName name="_7__123Graph_ACHART_2" hidden="1">#REF!</definedName>
    <definedName name="_8__123Graph_ACHART_20" localSheetId="14" hidden="1">#REF!</definedName>
    <definedName name="_8__123Graph_ACHART_20" localSheetId="15" hidden="1">#REF!</definedName>
    <definedName name="_8__123Graph_ACHART_20" localSheetId="16" hidden="1">#REF!</definedName>
    <definedName name="_8__123Graph_ACHART_20" localSheetId="18" hidden="1">#REF!</definedName>
    <definedName name="_8__123Graph_ACHART_20" localSheetId="19" hidden="1">#REF!</definedName>
    <definedName name="_8__123Graph_ACHART_20" localSheetId="20" hidden="1">#REF!</definedName>
    <definedName name="_8__123Graph_ACHART_20" localSheetId="21" hidden="1">#REF!</definedName>
    <definedName name="_8__123Graph_ACHART_20" localSheetId="0" hidden="1">#REF!</definedName>
    <definedName name="_8__123Graph_ACHART_20" localSheetId="11" hidden="1">#REF!</definedName>
    <definedName name="_8__123Graph_ACHART_20" localSheetId="12" hidden="1">#REF!</definedName>
    <definedName name="_8__123Graph_ACHART_20" hidden="1">#REF!</definedName>
    <definedName name="_9__123Graph_ACHART_22" localSheetId="14" hidden="1">#REF!</definedName>
    <definedName name="_9__123Graph_ACHART_22" localSheetId="15" hidden="1">#REF!</definedName>
    <definedName name="_9__123Graph_ACHART_22" localSheetId="16" hidden="1">#REF!</definedName>
    <definedName name="_9__123Graph_ACHART_22" localSheetId="18" hidden="1">#REF!</definedName>
    <definedName name="_9__123Graph_ACHART_22" localSheetId="19" hidden="1">#REF!</definedName>
    <definedName name="_9__123Graph_ACHART_22" localSheetId="20" hidden="1">#REF!</definedName>
    <definedName name="_9__123Graph_ACHART_22" localSheetId="21" hidden="1">#REF!</definedName>
    <definedName name="_9__123Graph_ACHART_22" localSheetId="0" hidden="1">#REF!</definedName>
    <definedName name="_9__123Graph_ACHART_22" localSheetId="11" hidden="1">#REF!</definedName>
    <definedName name="_9__123Graph_ACHART_22" localSheetId="12" hidden="1">#REF!</definedName>
    <definedName name="_9__123Graph_ACHART_22" hidden="1">#REF!</definedName>
    <definedName name="_DAT1" localSheetId="14">#REF!</definedName>
    <definedName name="_DAT1" localSheetId="15">#REF!</definedName>
    <definedName name="_DAT1" localSheetId="16">#REF!</definedName>
    <definedName name="_DAT1" localSheetId="18">#REF!</definedName>
    <definedName name="_DAT1" localSheetId="19">#REF!</definedName>
    <definedName name="_DAT1" localSheetId="20">#REF!</definedName>
    <definedName name="_DAT1" localSheetId="21">#REF!</definedName>
    <definedName name="_DAT1" localSheetId="11">#REF!</definedName>
    <definedName name="_DAT1" localSheetId="12">#REF!</definedName>
    <definedName name="_DAT1">#REF!</definedName>
    <definedName name="_DAT4" localSheetId="14">#REF!</definedName>
    <definedName name="_DAT4" localSheetId="15">#REF!</definedName>
    <definedName name="_DAT4" localSheetId="16">#REF!</definedName>
    <definedName name="_DAT4" localSheetId="18">#REF!</definedName>
    <definedName name="_DAT4" localSheetId="19">#REF!</definedName>
    <definedName name="_DAT4" localSheetId="20">#REF!</definedName>
    <definedName name="_DAT4" localSheetId="21">#REF!</definedName>
    <definedName name="_DAT4" localSheetId="11">#REF!</definedName>
    <definedName name="_DAT4" localSheetId="12">#REF!</definedName>
    <definedName name="_DAT4">#REF!</definedName>
    <definedName name="_DAT5" localSheetId="14">#REF!</definedName>
    <definedName name="_DAT5" localSheetId="15">#REF!</definedName>
    <definedName name="_DAT5" localSheetId="16">#REF!</definedName>
    <definedName name="_DAT5" localSheetId="18">#REF!</definedName>
    <definedName name="_DAT5" localSheetId="19">#REF!</definedName>
    <definedName name="_DAT5" localSheetId="20">#REF!</definedName>
    <definedName name="_DAT5" localSheetId="21">#REF!</definedName>
    <definedName name="_DAT5" localSheetId="11">#REF!</definedName>
    <definedName name="_DAT5" localSheetId="12">#REF!</definedName>
    <definedName name="_DAT5">#REF!</definedName>
    <definedName name="_Fill" localSheetId="14" hidden="1">#REF!</definedName>
    <definedName name="_Fill" localSheetId="15" hidden="1">#REF!</definedName>
    <definedName name="_Fill" localSheetId="16"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0" hidden="1">#REF!</definedName>
    <definedName name="_Fill" localSheetId="11" hidden="1">#REF!</definedName>
    <definedName name="_Fill" localSheetId="12" hidden="1">#REF!</definedName>
    <definedName name="_Fill" hidden="1">#REF!</definedName>
    <definedName name="_Order1" hidden="1">0</definedName>
    <definedName name="_Order2" hidden="1">255</definedName>
    <definedName name="a" localSheetId="16" hidden="1">{#N/A,#N/A,TRUE,"Nagłówek"}</definedName>
    <definedName name="a" localSheetId="20" hidden="1">{#N/A,#N/A,TRUE,"Nagłówek"}</definedName>
    <definedName name="a" localSheetId="21" hidden="1">{#N/A,#N/A,TRUE,"Nagłówek"}</definedName>
    <definedName name="a" localSheetId="5" hidden="1">{#N/A,#N/A,TRUE,"Nagłówek"}</definedName>
    <definedName name="a" localSheetId="22" hidden="1">{#N/A,#N/A,TRUE,"Nagłówek"}</definedName>
    <definedName name="a" hidden="1">{#N/A,#N/A,TRUE,"Nagłówek"}</definedName>
    <definedName name="aaaa" localSheetId="24" hidden="1">{#N/A,#N/A,TRUE,"Nagłówek"}</definedName>
    <definedName name="aaaa" localSheetId="13" hidden="1">{#N/A,#N/A,TRUE,"Nagłówek"}</definedName>
    <definedName name="aaaa" localSheetId="14" hidden="1">{#N/A,#N/A,TRUE,"Nagłówek"}</definedName>
    <definedName name="aaaa" localSheetId="15" hidden="1">{#N/A,#N/A,TRUE,"Nagłówek"}</definedName>
    <definedName name="aaaa" localSheetId="16" hidden="1">{#N/A,#N/A,TRUE,"Nagłówek"}</definedName>
    <definedName name="aaaa" localSheetId="17" hidden="1">{#N/A,#N/A,TRUE,"Nagłówek"}</definedName>
    <definedName name="aaaa" localSheetId="18" hidden="1">{#N/A,#N/A,TRUE,"Nagłówek"}</definedName>
    <definedName name="aaaa" localSheetId="19" hidden="1">{#N/A,#N/A,TRUE,"Nagłówek"}</definedName>
    <definedName name="aaaa" localSheetId="20" hidden="1">{#N/A,#N/A,TRUE,"Nagłówek"}</definedName>
    <definedName name="aaaa" localSheetId="21" hidden="1">{#N/A,#N/A,TRUE,"Nagłówek"}</definedName>
    <definedName name="aaaa" localSheetId="9" hidden="1">{#N/A,#N/A,TRUE,"Nagłówek"}</definedName>
    <definedName name="aaaa" localSheetId="6" hidden="1">{#N/A,#N/A,TRUE,"Nagłówek"}</definedName>
    <definedName name="aaaa" localSheetId="5" hidden="1">{#N/A,#N/A,TRUE,"Nagłówek"}</definedName>
    <definedName name="aaaa" localSheetId="0" hidden="1">{#N/A,#N/A,TRUE,"Nagłówek"}</definedName>
    <definedName name="aaaa" localSheetId="10" hidden="1">{#N/A,#N/A,TRUE,"Nagłówek"}</definedName>
    <definedName name="aaaa" localSheetId="11" hidden="1">{#N/A,#N/A,TRUE,"Nagłówek"}</definedName>
    <definedName name="aaaa" localSheetId="12" hidden="1">{#N/A,#N/A,TRUE,"Nagłówek"}</definedName>
    <definedName name="aaaa" localSheetId="22" hidden="1">{#N/A,#N/A,TRUE,"Nagłówek"}</definedName>
    <definedName name="aaaa" localSheetId="7" hidden="1">{#N/A,#N/A,TRUE,"Nagłówek"}</definedName>
    <definedName name="aaaa" localSheetId="8" hidden="1">{#N/A,#N/A,TRUE,"Nagłówek"}</definedName>
    <definedName name="aaaa" hidden="1">{#N/A,#N/A,TRUE,"Nagłówek"}</definedName>
    <definedName name="aakorekty" localSheetId="14">#REF!</definedName>
    <definedName name="aakorekty" localSheetId="15">#REF!</definedName>
    <definedName name="aakorekty" localSheetId="16">#REF!</definedName>
    <definedName name="aakorekty" localSheetId="18">#REF!</definedName>
    <definedName name="aakorekty" localSheetId="19">#REF!</definedName>
    <definedName name="aakorekty" localSheetId="20">#REF!</definedName>
    <definedName name="aakorekty" localSheetId="21">#REF!</definedName>
    <definedName name="aakorekty" localSheetId="11">#REF!</definedName>
    <definedName name="aakorekty" localSheetId="12">#REF!</definedName>
    <definedName name="aakorekty" localSheetId="22">#REF!</definedName>
    <definedName name="aakorekty">#REF!</definedName>
    <definedName name="B" localSheetId="16" hidden="1">{#N/A,#N/A,TRUE,"Nagłówek"}</definedName>
    <definedName name="B" localSheetId="20" hidden="1">{#N/A,#N/A,TRUE,"Nagłówek"}</definedName>
    <definedName name="B" localSheetId="21" hidden="1">{#N/A,#N/A,TRUE,"Nagłówek"}</definedName>
    <definedName name="B" localSheetId="5" hidden="1">{#N/A,#N/A,TRUE,"Nagłówek"}</definedName>
    <definedName name="B" localSheetId="22" hidden="1">{#N/A,#N/A,TRUE,"Nagłówek"}</definedName>
    <definedName name="B" hidden="1">{#N/A,#N/A,TRUE,"Nagłówek"}</definedName>
    <definedName name="Cost_of_Sales">'[2]#REF'!$CD$5:$CJ$20</definedName>
    <definedName name="data" localSheetId="14">#REF!</definedName>
    <definedName name="data" localSheetId="15">#REF!</definedName>
    <definedName name="data" localSheetId="16">#REF!</definedName>
    <definedName name="data" localSheetId="18">#REF!</definedName>
    <definedName name="data" localSheetId="19">#REF!</definedName>
    <definedName name="data" localSheetId="20">#REF!</definedName>
    <definedName name="data" localSheetId="21">#REF!</definedName>
    <definedName name="data" localSheetId="11">#REF!</definedName>
    <definedName name="data" localSheetId="12">#REF!</definedName>
    <definedName name="data" localSheetId="22">#REF!</definedName>
    <definedName name="data">#REF!</definedName>
    <definedName name="df_obj" localSheetId="24">OFFSET(#REF!,0,0,COUNT(#REF!),2)</definedName>
    <definedName name="df_obj" localSheetId="14">OFFSET(#REF!,0,0,COUNT(#REF!),2)</definedName>
    <definedName name="df_obj" localSheetId="15">OFFSET(#REF!,0,0,COUNT(#REF!),2)</definedName>
    <definedName name="df_obj" localSheetId="16">OFFSET(#REF!,0,0,COUNT(#REF!),2)</definedName>
    <definedName name="df_obj" localSheetId="18">OFFSET(#REF!,0,0,COUNT(#REF!),2)</definedName>
    <definedName name="df_obj" localSheetId="19">OFFSET(#REF!,0,0,COUNT(#REF!),2)</definedName>
    <definedName name="df_obj" localSheetId="20">OFFSET(#REF!,0,0,COUNT(#REF!),2)</definedName>
    <definedName name="df_obj" localSheetId="21">OFFSET(#REF!,0,0,COUNT(#REF!),2)</definedName>
    <definedName name="df_obj" localSheetId="11">OFFSET(#REF!,0,0,COUNT(#REF!),2)</definedName>
    <definedName name="df_obj" localSheetId="12">OFFSET(#REF!,0,0,COUNT(#REF!),2)</definedName>
    <definedName name="df_obj">OFFSET(#REF!,0,0,COUNT(#REF!),2)</definedName>
    <definedName name="df_obj2" localSheetId="24">OFFSET(#REF!,0,0,COUNT(#REF!),2)</definedName>
    <definedName name="df_obj2" localSheetId="14">OFFSET(#REF!,0,0,COUNT(#REF!),2)</definedName>
    <definedName name="df_obj2" localSheetId="15">OFFSET(#REF!,0,0,COUNT(#REF!),2)</definedName>
    <definedName name="df_obj2" localSheetId="16">OFFSET(#REF!,0,0,COUNT(#REF!),2)</definedName>
    <definedName name="df_obj2" localSheetId="18">OFFSET(#REF!,0,0,COUNT(#REF!),2)</definedName>
    <definedName name="df_obj2" localSheetId="19">OFFSET(#REF!,0,0,COUNT(#REF!),2)</definedName>
    <definedName name="df_obj2" localSheetId="20">OFFSET(#REF!,0,0,COUNT(#REF!),2)</definedName>
    <definedName name="df_obj2" localSheetId="21">OFFSET(#REF!,0,0,COUNT(#REF!),2)</definedName>
    <definedName name="df_obj2" localSheetId="11">OFFSET(#REF!,0,0,COUNT(#REF!),2)</definedName>
    <definedName name="df_obj2" localSheetId="12">OFFSET(#REF!,0,0,COUNT(#REF!),2)</definedName>
    <definedName name="df_obj2">OFFSET(#REF!,0,0,COUNT(#REF!),2)</definedName>
    <definedName name="dfd" localSheetId="24" hidden="1">{#N/A,#N/A,FALSE,"C-12";#N/A,#N/A,FALSE,"T-7";#N/A,#N/A,FALSE,"T-8";#N/A,#N/A,FALSE,"T-9";#N/A,#N/A,FALSE,"T-10";#N/A,#N/A,FALSE,"T-11";#N/A,#N/A,FALSE,"C-13";#N/A,#N/A,FALSE,"T-12"}</definedName>
    <definedName name="dfd" localSheetId="13" hidden="1">{#N/A,#N/A,FALSE,"C-12";#N/A,#N/A,FALSE,"T-7";#N/A,#N/A,FALSE,"T-8";#N/A,#N/A,FALSE,"T-9";#N/A,#N/A,FALSE,"T-10";#N/A,#N/A,FALSE,"T-11";#N/A,#N/A,FALSE,"C-13";#N/A,#N/A,FALSE,"T-12"}</definedName>
    <definedName name="dfd" localSheetId="14" hidden="1">{#N/A,#N/A,FALSE,"C-12";#N/A,#N/A,FALSE,"T-7";#N/A,#N/A,FALSE,"T-8";#N/A,#N/A,FALSE,"T-9";#N/A,#N/A,FALSE,"T-10";#N/A,#N/A,FALSE,"T-11";#N/A,#N/A,FALSE,"C-13";#N/A,#N/A,FALSE,"T-12"}</definedName>
    <definedName name="dfd" localSheetId="15" hidden="1">{#N/A,#N/A,FALSE,"C-12";#N/A,#N/A,FALSE,"T-7";#N/A,#N/A,FALSE,"T-8";#N/A,#N/A,FALSE,"T-9";#N/A,#N/A,FALSE,"T-10";#N/A,#N/A,FALSE,"T-11";#N/A,#N/A,FALSE,"C-13";#N/A,#N/A,FALSE,"T-12"}</definedName>
    <definedName name="dfd" localSheetId="16" hidden="1">{#N/A,#N/A,FALSE,"C-12";#N/A,#N/A,FALSE,"T-7";#N/A,#N/A,FALSE,"T-8";#N/A,#N/A,FALSE,"T-9";#N/A,#N/A,FALSE,"T-10";#N/A,#N/A,FALSE,"T-11";#N/A,#N/A,FALSE,"C-13";#N/A,#N/A,FALSE,"T-12"}</definedName>
    <definedName name="dfd" localSheetId="17" hidden="1">{#N/A,#N/A,FALSE,"C-12";#N/A,#N/A,FALSE,"T-7";#N/A,#N/A,FALSE,"T-8";#N/A,#N/A,FALSE,"T-9";#N/A,#N/A,FALSE,"T-10";#N/A,#N/A,FALSE,"T-11";#N/A,#N/A,FALSE,"C-13";#N/A,#N/A,FALSE,"T-12"}</definedName>
    <definedName name="dfd" localSheetId="18" hidden="1">{#N/A,#N/A,FALSE,"C-12";#N/A,#N/A,FALSE,"T-7";#N/A,#N/A,FALSE,"T-8";#N/A,#N/A,FALSE,"T-9";#N/A,#N/A,FALSE,"T-10";#N/A,#N/A,FALSE,"T-11";#N/A,#N/A,FALSE,"C-13";#N/A,#N/A,FALSE,"T-12"}</definedName>
    <definedName name="dfd" localSheetId="19" hidden="1">{#N/A,#N/A,FALSE,"C-12";#N/A,#N/A,FALSE,"T-7";#N/A,#N/A,FALSE,"T-8";#N/A,#N/A,FALSE,"T-9";#N/A,#N/A,FALSE,"T-10";#N/A,#N/A,FALSE,"T-11";#N/A,#N/A,FALSE,"C-13";#N/A,#N/A,FALSE,"T-12"}</definedName>
    <definedName name="dfd" localSheetId="20" hidden="1">{#N/A,#N/A,FALSE,"C-12";#N/A,#N/A,FALSE,"T-7";#N/A,#N/A,FALSE,"T-8";#N/A,#N/A,FALSE,"T-9";#N/A,#N/A,FALSE,"T-10";#N/A,#N/A,FALSE,"T-11";#N/A,#N/A,FALSE,"C-13";#N/A,#N/A,FALSE,"T-12"}</definedName>
    <definedName name="dfd" localSheetId="21" hidden="1">{#N/A,#N/A,FALSE,"C-12";#N/A,#N/A,FALSE,"T-7";#N/A,#N/A,FALSE,"T-8";#N/A,#N/A,FALSE,"T-9";#N/A,#N/A,FALSE,"T-10";#N/A,#N/A,FALSE,"T-11";#N/A,#N/A,FALSE,"C-13";#N/A,#N/A,FALSE,"T-12"}</definedName>
    <definedName name="dfd" localSheetId="9" hidden="1">{#N/A,#N/A,FALSE,"C-12";#N/A,#N/A,FALSE,"T-7";#N/A,#N/A,FALSE,"T-8";#N/A,#N/A,FALSE,"T-9";#N/A,#N/A,FALSE,"T-10";#N/A,#N/A,FALSE,"T-11";#N/A,#N/A,FALSE,"C-13";#N/A,#N/A,FALSE,"T-12"}</definedName>
    <definedName name="dfd" localSheetId="6" hidden="1">{#N/A,#N/A,FALSE,"C-12";#N/A,#N/A,FALSE,"T-7";#N/A,#N/A,FALSE,"T-8";#N/A,#N/A,FALSE,"T-9";#N/A,#N/A,FALSE,"T-10";#N/A,#N/A,FALSE,"T-11";#N/A,#N/A,FALSE,"C-13";#N/A,#N/A,FALSE,"T-12"}</definedName>
    <definedName name="dfd" localSheetId="5" hidden="1">{#N/A,#N/A,FALSE,"C-12";#N/A,#N/A,FALSE,"T-7";#N/A,#N/A,FALSE,"T-8";#N/A,#N/A,FALSE,"T-9";#N/A,#N/A,FALSE,"T-10";#N/A,#N/A,FALSE,"T-11";#N/A,#N/A,FALSE,"C-13";#N/A,#N/A,FALSE,"T-12"}</definedName>
    <definedName name="dfd" localSheetId="0" hidden="1">{#N/A,#N/A,FALSE,"C-12";#N/A,#N/A,FALSE,"T-7";#N/A,#N/A,FALSE,"T-8";#N/A,#N/A,FALSE,"T-9";#N/A,#N/A,FALSE,"T-10";#N/A,#N/A,FALSE,"T-11";#N/A,#N/A,FALSE,"C-13";#N/A,#N/A,FALSE,"T-12"}</definedName>
    <definedName name="dfd" localSheetId="10" hidden="1">{#N/A,#N/A,FALSE,"C-12";#N/A,#N/A,FALSE,"T-7";#N/A,#N/A,FALSE,"T-8";#N/A,#N/A,FALSE,"T-9";#N/A,#N/A,FALSE,"T-10";#N/A,#N/A,FALSE,"T-11";#N/A,#N/A,FALSE,"C-13";#N/A,#N/A,FALSE,"T-12"}</definedName>
    <definedName name="dfd" localSheetId="11" hidden="1">{#N/A,#N/A,FALSE,"C-12";#N/A,#N/A,FALSE,"T-7";#N/A,#N/A,FALSE,"T-8";#N/A,#N/A,FALSE,"T-9";#N/A,#N/A,FALSE,"T-10";#N/A,#N/A,FALSE,"T-11";#N/A,#N/A,FALSE,"C-13";#N/A,#N/A,FALSE,"T-12"}</definedName>
    <definedName name="dfd" localSheetId="12" hidden="1">{#N/A,#N/A,FALSE,"C-12";#N/A,#N/A,FALSE,"T-7";#N/A,#N/A,FALSE,"T-8";#N/A,#N/A,FALSE,"T-9";#N/A,#N/A,FALSE,"T-10";#N/A,#N/A,FALSE,"T-11";#N/A,#N/A,FALSE,"C-13";#N/A,#N/A,FALSE,"T-12"}</definedName>
    <definedName name="dfd" localSheetId="22" hidden="1">{#N/A,#N/A,FALSE,"C-12";#N/A,#N/A,FALSE,"T-7";#N/A,#N/A,FALSE,"T-8";#N/A,#N/A,FALSE,"T-9";#N/A,#N/A,FALSE,"T-10";#N/A,#N/A,FALSE,"T-11";#N/A,#N/A,FALSE,"C-13";#N/A,#N/A,FALSE,"T-12"}</definedName>
    <definedName name="dfd" localSheetId="7" hidden="1">{#N/A,#N/A,FALSE,"C-12";#N/A,#N/A,FALSE,"T-7";#N/A,#N/A,FALSE,"T-8";#N/A,#N/A,FALSE,"T-9";#N/A,#N/A,FALSE,"T-10";#N/A,#N/A,FALSE,"T-11";#N/A,#N/A,FALSE,"C-13";#N/A,#N/A,FALSE,"T-12"}</definedName>
    <definedName name="dfd" localSheetId="8" hidden="1">{#N/A,#N/A,FALSE,"C-12";#N/A,#N/A,FALSE,"T-7";#N/A,#N/A,FALSE,"T-8";#N/A,#N/A,FALSE,"T-9";#N/A,#N/A,FALSE,"T-10";#N/A,#N/A,FALSE,"T-11";#N/A,#N/A,FALSE,"C-13";#N/A,#N/A,FALSE,"T-12"}</definedName>
    <definedName name="dfd" hidden="1">{#N/A,#N/A,FALSE,"C-12";#N/A,#N/A,FALSE,"T-7";#N/A,#N/A,FALSE,"T-8";#N/A,#N/A,FALSE,"T-9";#N/A,#N/A,FALSE,"T-10";#N/A,#N/A,FALSE,"T-11";#N/A,#N/A,FALSE,"C-13";#N/A,#N/A,FALSE,"T-12"}</definedName>
    <definedName name="ert" localSheetId="24" hidden="1">{#N/A,#N/A,TRUE,"Nagłówek"}</definedName>
    <definedName name="ert" localSheetId="13" hidden="1">{#N/A,#N/A,TRUE,"Nagłówek"}</definedName>
    <definedName name="ert" localSheetId="14" hidden="1">{#N/A,#N/A,TRUE,"Nagłówek"}</definedName>
    <definedName name="ert" localSheetId="15" hidden="1">{#N/A,#N/A,TRUE,"Nagłówek"}</definedName>
    <definedName name="ert" localSheetId="16" hidden="1">{#N/A,#N/A,TRUE,"Nagłówek"}</definedName>
    <definedName name="ert" localSheetId="17" hidden="1">{#N/A,#N/A,TRUE,"Nagłówek"}</definedName>
    <definedName name="ert" localSheetId="18" hidden="1">{#N/A,#N/A,TRUE,"Nagłówek"}</definedName>
    <definedName name="ert" localSheetId="19" hidden="1">{#N/A,#N/A,TRUE,"Nagłówek"}</definedName>
    <definedName name="ert" localSheetId="20" hidden="1">{#N/A,#N/A,TRUE,"Nagłówek"}</definedName>
    <definedName name="ert" localSheetId="21" hidden="1">{#N/A,#N/A,TRUE,"Nagłówek"}</definedName>
    <definedName name="ert" localSheetId="9" hidden="1">{#N/A,#N/A,TRUE,"Nagłówek"}</definedName>
    <definedName name="ert" localSheetId="6" hidden="1">{#N/A,#N/A,TRUE,"Nagłówek"}</definedName>
    <definedName name="ert" localSheetId="5" hidden="1">{#N/A,#N/A,TRUE,"Nagłówek"}</definedName>
    <definedName name="ert" localSheetId="0" hidden="1">{#N/A,#N/A,TRUE,"Nagłówek"}</definedName>
    <definedName name="ert" localSheetId="10" hidden="1">{#N/A,#N/A,TRUE,"Nagłówek"}</definedName>
    <definedName name="ert" localSheetId="11" hidden="1">{#N/A,#N/A,TRUE,"Nagłówek"}</definedName>
    <definedName name="ert" localSheetId="12" hidden="1">{#N/A,#N/A,TRUE,"Nagłówek"}</definedName>
    <definedName name="ert" localSheetId="22" hidden="1">{#N/A,#N/A,TRUE,"Nagłówek"}</definedName>
    <definedName name="ert" localSheetId="7" hidden="1">{#N/A,#N/A,TRUE,"Nagłówek"}</definedName>
    <definedName name="ert" localSheetId="8" hidden="1">{#N/A,#N/A,TRUE,"Nagłówek"}</definedName>
    <definedName name="ert" hidden="1">{#N/A,#N/A,TRUE,"Nagłówek"}</definedName>
    <definedName name="ewewe" localSheetId="24" hidden="1">{#N/A,#N/A,TRUE,"Nagłówek"}</definedName>
    <definedName name="ewewe" localSheetId="13" hidden="1">{#N/A,#N/A,TRUE,"Nagłówek"}</definedName>
    <definedName name="ewewe" localSheetId="14" hidden="1">{#N/A,#N/A,TRUE,"Nagłówek"}</definedName>
    <definedName name="ewewe" localSheetId="15" hidden="1">{#N/A,#N/A,TRUE,"Nagłówek"}</definedName>
    <definedName name="ewewe" localSheetId="16" hidden="1">{#N/A,#N/A,TRUE,"Nagłówek"}</definedName>
    <definedName name="ewewe" localSheetId="17" hidden="1">{#N/A,#N/A,TRUE,"Nagłówek"}</definedName>
    <definedName name="ewewe" localSheetId="18" hidden="1">{#N/A,#N/A,TRUE,"Nagłówek"}</definedName>
    <definedName name="ewewe" localSheetId="19" hidden="1">{#N/A,#N/A,TRUE,"Nagłówek"}</definedName>
    <definedName name="ewewe" localSheetId="20" hidden="1">{#N/A,#N/A,TRUE,"Nagłówek"}</definedName>
    <definedName name="ewewe" localSheetId="21" hidden="1">{#N/A,#N/A,TRUE,"Nagłówek"}</definedName>
    <definedName name="ewewe" localSheetId="9" hidden="1">{#N/A,#N/A,TRUE,"Nagłówek"}</definedName>
    <definedName name="ewewe" localSheetId="6" hidden="1">{#N/A,#N/A,TRUE,"Nagłówek"}</definedName>
    <definedName name="ewewe" localSheetId="5" hidden="1">{#N/A,#N/A,TRUE,"Nagłówek"}</definedName>
    <definedName name="ewewe" localSheetId="0" hidden="1">{#N/A,#N/A,TRUE,"Nagłówek"}</definedName>
    <definedName name="ewewe" localSheetId="10" hidden="1">{#N/A,#N/A,TRUE,"Nagłówek"}</definedName>
    <definedName name="ewewe" localSheetId="11" hidden="1">{#N/A,#N/A,TRUE,"Nagłówek"}</definedName>
    <definedName name="ewewe" localSheetId="12" hidden="1">{#N/A,#N/A,TRUE,"Nagłówek"}</definedName>
    <definedName name="ewewe" localSheetId="22" hidden="1">{#N/A,#N/A,TRUE,"Nagłówek"}</definedName>
    <definedName name="ewewe" localSheetId="7" hidden="1">{#N/A,#N/A,TRUE,"Nagłówek"}</definedName>
    <definedName name="ewewe" localSheetId="8" hidden="1">{#N/A,#N/A,TRUE,"Nagłówek"}</definedName>
    <definedName name="ewewe" hidden="1">{#N/A,#N/A,TRUE,"Nagłówek"}</definedName>
    <definedName name="f" localSheetId="16" hidden="1">{#N/A,#N/A,TRUE,"Nagłówek"}</definedName>
    <definedName name="f" localSheetId="20" hidden="1">{#N/A,#N/A,TRUE,"Nagłówek"}</definedName>
    <definedName name="f" localSheetId="21" hidden="1">{#N/A,#N/A,TRUE,"Nagłówek"}</definedName>
    <definedName name="f" localSheetId="5" hidden="1">{#N/A,#N/A,TRUE,"Nagłówek"}</definedName>
    <definedName name="f" localSheetId="22" hidden="1">{#N/A,#N/A,TRUE,"Nagłówek"}</definedName>
    <definedName name="f" hidden="1">{#N/A,#N/A,TRUE,"Nagłówek"}</definedName>
    <definedName name="flleg_obj" localSheetId="24">OFFSET(#REF!,0,0,COUNT(#REF!),3)</definedName>
    <definedName name="flleg_obj" localSheetId="14">OFFSET(#REF!,0,0,COUNT(#REF!),3)</definedName>
    <definedName name="flleg_obj" localSheetId="15">OFFSET(#REF!,0,0,COUNT(#REF!),3)</definedName>
    <definedName name="flleg_obj" localSheetId="16">OFFSET(#REF!,0,0,COUNT(#REF!),3)</definedName>
    <definedName name="flleg_obj" localSheetId="18">OFFSET(#REF!,0,0,COUNT(#REF!),3)</definedName>
    <definedName name="flleg_obj" localSheetId="19">OFFSET(#REF!,0,0,COUNT(#REF!),3)</definedName>
    <definedName name="flleg_obj" localSheetId="20">OFFSET(#REF!,0,0,COUNT(#REF!),3)</definedName>
    <definedName name="flleg_obj" localSheetId="21">OFFSET(#REF!,0,0,COUNT(#REF!),3)</definedName>
    <definedName name="flleg_obj" localSheetId="11">OFFSET(#REF!,0,0,COUNT(#REF!),3)</definedName>
    <definedName name="flleg_obj" localSheetId="12">OFFSET(#REF!,0,0,COUNT(#REF!),3)</definedName>
    <definedName name="flleg_obj">OFFSET(#REF!,0,0,COUNT(#REF!),3)</definedName>
    <definedName name="FWT_Bilans" localSheetId="13">'Balance sheet'13-'15'!$B$4:$K$51</definedName>
    <definedName name="FWT_Bilans" localSheetId="14">'Balance sheet''16'!$B$4:$B$52</definedName>
    <definedName name="FWT_Bilans" localSheetId="15">'Balance sheet'17-'18'!$B$4:$B$56</definedName>
    <definedName name="FWT_Bilans" localSheetId="16">'Balance sheet'19-'20'!$B$4:$B$55</definedName>
    <definedName name="FWT_Bilans" localSheetId="18">#REF!</definedName>
    <definedName name="FWT_Bilans" localSheetId="19">#REF!</definedName>
    <definedName name="FWT_Bilans" localSheetId="20">#REF!</definedName>
    <definedName name="FWT_Bilans" localSheetId="21">#REF!</definedName>
    <definedName name="FWT_Bilans" localSheetId="11">#REF!</definedName>
    <definedName name="FWT_Bilans" localSheetId="12">#REF!</definedName>
    <definedName name="FWT_Bilans" localSheetId="22">#REF!</definedName>
    <definedName name="FWT_Bilans">#REF!</definedName>
    <definedName name="FWT_CF" localSheetId="14">#REF!</definedName>
    <definedName name="FWT_CF" localSheetId="15">#REF!</definedName>
    <definedName name="FWT_CF" localSheetId="16">#REF!</definedName>
    <definedName name="FWT_CF" localSheetId="17">'CashFlow '13-'15'!$B$4:$Q$53</definedName>
    <definedName name="FWT_CF" localSheetId="18">'CashFlow '16-'17'!$B$4:$G$65</definedName>
    <definedName name="FWT_CF" localSheetId="19">'CashFlow ''18'!$B$4:$B$64</definedName>
    <definedName name="FWT_CF" localSheetId="20">'CashFlow ''19'!$B$4:$B$53</definedName>
    <definedName name="FWT_CF" localSheetId="21">'CashFlow ''20'!$B$4:$B$48</definedName>
    <definedName name="FWT_CF" localSheetId="11">#REF!</definedName>
    <definedName name="FWT_CF" localSheetId="12">#REF!</definedName>
    <definedName name="FWT_CF" localSheetId="22">#REF!</definedName>
    <definedName name="FWT_CF">#REF!</definedName>
    <definedName name="FWT_CK">'Corporate functions'!$B$4:$Q$19</definedName>
    <definedName name="FWT_Detal" localSheetId="14">#REF!</definedName>
    <definedName name="FWT_Detal" localSheetId="15">#REF!</definedName>
    <definedName name="FWT_Detal" localSheetId="16">#REF!</definedName>
    <definedName name="FWT_Detal" localSheetId="18">#REF!</definedName>
    <definedName name="FWT_Detal" localSheetId="19">#REF!</definedName>
    <definedName name="FWT_Detal" localSheetId="20">#REF!</definedName>
    <definedName name="FWT_Detal" localSheetId="21">#REF!</definedName>
    <definedName name="FWT_Detal" localSheetId="11">#REF!</definedName>
    <definedName name="FWT_Detal" localSheetId="12">#REF!</definedName>
    <definedName name="FWT_Detal" localSheetId="22">#REF!</definedName>
    <definedName name="FWT_Detal" localSheetId="7">'Retail'!$B$4:$Q$19</definedName>
    <definedName name="FWT_Detal">#REF!</definedName>
    <definedName name="FWT_Downstream" localSheetId="14">#REF!</definedName>
    <definedName name="FWT_Downstream" localSheetId="15">#REF!</definedName>
    <definedName name="FWT_Downstream" localSheetId="16">#REF!</definedName>
    <definedName name="FWT_Downstream" localSheetId="18">#REF!</definedName>
    <definedName name="FWT_Downstream" localSheetId="19">#REF!</definedName>
    <definedName name="FWT_Downstream" localSheetId="20">#REF!</definedName>
    <definedName name="FWT_Downstream" localSheetId="21">#REF!</definedName>
    <definedName name="FWT_Downstream" localSheetId="6">'Downstream'!$B$4:$Q$22</definedName>
    <definedName name="FWT_Downstream" localSheetId="11">#REF!</definedName>
    <definedName name="FWT_Downstream" localSheetId="12">#REF!</definedName>
    <definedName name="FWT_Downstream" localSheetId="22">#REF!</definedName>
    <definedName name="FWT_Downstream">#REF!</definedName>
    <definedName name="FWT_Konsumpcja">'Fuel consumption'!$B$4:$Q$17</definedName>
    <definedName name="FWT_Kursy">'Exchange rates'!$B$4:$BA$15</definedName>
    <definedName name="FWT_Kursy_ENG" localSheetId="14">'Exchange rates'!#REF!</definedName>
    <definedName name="FWT_Kursy_ENG" localSheetId="15">'Exchange rates'!#REF!</definedName>
    <definedName name="FWT_Kursy_ENG" localSheetId="16">'[3]Kursy'!#REF!</definedName>
    <definedName name="FWT_Kursy_ENG" localSheetId="18">'Exchange rates'!#REF!</definedName>
    <definedName name="FWT_Kursy_ENG" localSheetId="19">'Exchange rates'!#REF!</definedName>
    <definedName name="FWT_Kursy_ENG" localSheetId="20">'[3]Kursy'!#REF!</definedName>
    <definedName name="FWT_Kursy_ENG" localSheetId="21">'[3]Kursy'!#REF!</definedName>
    <definedName name="FWT_Kursy_ENG" localSheetId="6">'Exchange rates'!#REF!</definedName>
    <definedName name="FWT_Kursy_ENG" localSheetId="5">'[4]Kursy'!#REF!</definedName>
    <definedName name="FWT_Kursy_ENG" localSheetId="11">'Exchange rates'!#REF!</definedName>
    <definedName name="FWT_Kursy_ENG" localSheetId="12">'Exchange rates'!#REF!</definedName>
    <definedName name="FWT_Kursy_ENG" localSheetId="22">'[5]Kursy'!#REF!</definedName>
    <definedName name="FWT_Kursy_ENG" localSheetId="7">'Exchange rates'!#REF!</definedName>
    <definedName name="FWT_Kursy_ENG">'Exchange rates'!#REF!</definedName>
    <definedName name="FWT_Marze">'Margins'!$B$4:$O$32</definedName>
    <definedName name="FWT_Marze_ENG" localSheetId="14">'Margins'!#REF!</definedName>
    <definedName name="FWT_Marze_ENG" localSheetId="15">'Margins'!#REF!</definedName>
    <definedName name="FWT_Marze_ENG" localSheetId="16">'[3]Marże'!#REF!</definedName>
    <definedName name="FWT_Marze_ENG" localSheetId="18">'Margins'!#REF!</definedName>
    <definedName name="FWT_Marze_ENG" localSheetId="19">'Margins'!#REF!</definedName>
    <definedName name="FWT_Marze_ENG" localSheetId="20">'[3]Marże'!#REF!</definedName>
    <definedName name="FWT_Marze_ENG" localSheetId="21">'[3]Marże'!#REF!</definedName>
    <definedName name="FWT_Marze_ENG" localSheetId="5">'[4]Marże'!#REF!</definedName>
    <definedName name="FWT_Marze_ENG" localSheetId="11">'Margins'!#REF!</definedName>
    <definedName name="FWT_Marze_ENG" localSheetId="12">'Margins'!#REF!</definedName>
    <definedName name="FWT_Marze_ENG" localSheetId="22">'[5]Marże'!#REF!</definedName>
    <definedName name="FWT_Marze_ENG">'Margins'!#REF!</definedName>
    <definedName name="FWT_RZiS" localSheetId="11">'P&amp;L''18'!$B$4:$B$50</definedName>
    <definedName name="FWT_RZiS" localSheetId="12">'P&amp;L'19-'20'!#REF!</definedName>
    <definedName name="FWT_RZiS">'P&amp;L'13-'17'!$B$4:$Q$43</definedName>
    <definedName name="FWT_Sprzedazn" localSheetId="13">'Sales'!#REF!</definedName>
    <definedName name="FWT_Sprzedazn" localSheetId="14">'Sales'!#REF!</definedName>
    <definedName name="FWT_Sprzedazn" localSheetId="15">'Sales'!#REF!</definedName>
    <definedName name="FWT_Sprzedazn" localSheetId="16">'[3]Sprzedaż'!#REF!</definedName>
    <definedName name="FWT_Sprzedazn" localSheetId="17">'Sales'!#REF!</definedName>
    <definedName name="FWT_Sprzedazn" localSheetId="18">'Sales'!#REF!</definedName>
    <definedName name="FWT_Sprzedazn" localSheetId="19">'Sales'!#REF!</definedName>
    <definedName name="FWT_Sprzedazn" localSheetId="20">'[3]Sprzedaż'!#REF!</definedName>
    <definedName name="FWT_Sprzedazn" localSheetId="21">'[3]Sprzedaż'!#REF!</definedName>
    <definedName name="FWT_Sprzedazn" localSheetId="6">'Sales'!#REF!</definedName>
    <definedName name="FWT_Sprzedazn" localSheetId="5">'[4]Sprzedaż'!#REF!</definedName>
    <definedName name="FWT_Sprzedazn" localSheetId="11">'Sales'!#REF!</definedName>
    <definedName name="FWT_Sprzedazn" localSheetId="12">'Sales'!#REF!</definedName>
    <definedName name="FWT_Sprzedazn" localSheetId="22">'[5]Sprzedaż'!#REF!</definedName>
    <definedName name="FWT_Sprzedazn" localSheetId="7">'Sales'!#REF!</definedName>
    <definedName name="FWT_Sprzedazn">'Sales'!#REF!</definedName>
    <definedName name="FWT_Sprzedazn_ENG" localSheetId="13">'Sales'!#REF!</definedName>
    <definedName name="FWT_Sprzedazn_ENG" localSheetId="14">'Sales'!#REF!</definedName>
    <definedName name="FWT_Sprzedazn_ENG" localSheetId="15">'Sales'!#REF!</definedName>
    <definedName name="FWT_Sprzedazn_ENG" localSheetId="16">'[3]Sprzedaż'!#REF!</definedName>
    <definedName name="FWT_Sprzedazn_ENG" localSheetId="17">'Sales'!#REF!</definedName>
    <definedName name="FWT_Sprzedazn_ENG" localSheetId="18">'Sales'!#REF!</definedName>
    <definedName name="FWT_Sprzedazn_ENG" localSheetId="19">'Sales'!#REF!</definedName>
    <definedName name="FWT_Sprzedazn_ENG" localSheetId="20">'[3]Sprzedaż'!#REF!</definedName>
    <definedName name="FWT_Sprzedazn_ENG" localSheetId="21">'[3]Sprzedaż'!#REF!</definedName>
    <definedName name="FWT_Sprzedazn_ENG" localSheetId="6">'Sales'!#REF!</definedName>
    <definedName name="FWT_Sprzedazn_ENG" localSheetId="5">'[4]Sprzedaż'!#REF!</definedName>
    <definedName name="FWT_Sprzedazn_ENG" localSheetId="11">'Sales'!#REF!</definedName>
    <definedName name="FWT_Sprzedazn_ENG" localSheetId="12">'Sales'!#REF!</definedName>
    <definedName name="FWT_Sprzedazn_ENG" localSheetId="22">'[5]Sprzedaż'!#REF!</definedName>
    <definedName name="FWT_Sprzedazn_ENG" localSheetId="7">'Sales'!#REF!</definedName>
    <definedName name="FWT_Sprzedazn_ENG">'Sales'!#REF!</definedName>
    <definedName name="FWT_Wydobywczy">'Upstream'!$B$4:$Q$19</definedName>
    <definedName name="gs" localSheetId="24" hidden="1">{#N/A,#N/A,TRUE,"Nagłówek"}</definedName>
    <definedName name="gs" localSheetId="13" hidden="1">{#N/A,#N/A,TRUE,"Nagłówek"}</definedName>
    <definedName name="gs" localSheetId="14" hidden="1">{#N/A,#N/A,TRUE,"Nagłówek"}</definedName>
    <definedName name="gs" localSheetId="15" hidden="1">{#N/A,#N/A,TRUE,"Nagłówek"}</definedName>
    <definedName name="gs" localSheetId="16" hidden="1">{#N/A,#N/A,TRUE,"Nagłówek"}</definedName>
    <definedName name="gs" localSheetId="17" hidden="1">{#N/A,#N/A,TRUE,"Nagłówek"}</definedName>
    <definedName name="gs" localSheetId="18" hidden="1">{#N/A,#N/A,TRUE,"Nagłówek"}</definedName>
    <definedName name="gs" localSheetId="19" hidden="1">{#N/A,#N/A,TRUE,"Nagłówek"}</definedName>
    <definedName name="gs" localSheetId="20" hidden="1">{#N/A,#N/A,TRUE,"Nagłówek"}</definedName>
    <definedName name="gs" localSheetId="21" hidden="1">{#N/A,#N/A,TRUE,"Nagłówek"}</definedName>
    <definedName name="gs" localSheetId="9" hidden="1">{#N/A,#N/A,TRUE,"Nagłówek"}</definedName>
    <definedName name="gs" localSheetId="6" hidden="1">{#N/A,#N/A,TRUE,"Nagłówek"}</definedName>
    <definedName name="gs" localSheetId="5" hidden="1">{#N/A,#N/A,TRUE,"Nagłówek"}</definedName>
    <definedName name="gs" localSheetId="0" hidden="1">{#N/A,#N/A,TRUE,"Nagłówek"}</definedName>
    <definedName name="gs" localSheetId="10" hidden="1">{#N/A,#N/A,TRUE,"Nagłówek"}</definedName>
    <definedName name="gs" localSheetId="11" hidden="1">{#N/A,#N/A,TRUE,"Nagłówek"}</definedName>
    <definedName name="gs" localSheetId="12" hidden="1">{#N/A,#N/A,TRUE,"Nagłówek"}</definedName>
    <definedName name="gs" localSheetId="22" hidden="1">{#N/A,#N/A,TRUE,"Nagłówek"}</definedName>
    <definedName name="gs" localSheetId="7" hidden="1">{#N/A,#N/A,TRUE,"Nagłówek"}</definedName>
    <definedName name="gs" localSheetId="8" hidden="1">{#N/A,#N/A,TRUE,"Nagłówek"}</definedName>
    <definedName name="gs" hidden="1">{#N/A,#N/A,TRUE,"Nagłówek"}</definedName>
    <definedName name="hkh" localSheetId="24" hidden="1">{#N/A,#N/A,TRUE,"Nagłówek"}</definedName>
    <definedName name="hkh" localSheetId="13" hidden="1">{#N/A,#N/A,TRUE,"Nagłówek"}</definedName>
    <definedName name="hkh" localSheetId="14" hidden="1">{#N/A,#N/A,TRUE,"Nagłówek"}</definedName>
    <definedName name="hkh" localSheetId="15" hidden="1">{#N/A,#N/A,TRUE,"Nagłówek"}</definedName>
    <definedName name="hkh" localSheetId="16" hidden="1">{#N/A,#N/A,TRUE,"Nagłówek"}</definedName>
    <definedName name="hkh" localSheetId="17" hidden="1">{#N/A,#N/A,TRUE,"Nagłówek"}</definedName>
    <definedName name="hkh" localSheetId="18" hidden="1">{#N/A,#N/A,TRUE,"Nagłówek"}</definedName>
    <definedName name="hkh" localSheetId="19" hidden="1">{#N/A,#N/A,TRUE,"Nagłówek"}</definedName>
    <definedName name="hkh" localSheetId="20" hidden="1">{#N/A,#N/A,TRUE,"Nagłówek"}</definedName>
    <definedName name="hkh" localSheetId="21" hidden="1">{#N/A,#N/A,TRUE,"Nagłówek"}</definedName>
    <definedName name="hkh" localSheetId="9" hidden="1">{#N/A,#N/A,TRUE,"Nagłówek"}</definedName>
    <definedName name="hkh" localSheetId="6" hidden="1">{#N/A,#N/A,TRUE,"Nagłówek"}</definedName>
    <definedName name="hkh" localSheetId="5" hidden="1">{#N/A,#N/A,TRUE,"Nagłówek"}</definedName>
    <definedName name="hkh" localSheetId="0" hidden="1">{#N/A,#N/A,TRUE,"Nagłówek"}</definedName>
    <definedName name="hkh" localSheetId="10" hidden="1">{#N/A,#N/A,TRUE,"Nagłówek"}</definedName>
    <definedName name="hkh" localSheetId="11" hidden="1">{#N/A,#N/A,TRUE,"Nagłówek"}</definedName>
    <definedName name="hkh" localSheetId="12" hidden="1">{#N/A,#N/A,TRUE,"Nagłówek"}</definedName>
    <definedName name="hkh" localSheetId="22" hidden="1">{#N/A,#N/A,TRUE,"Nagłówek"}</definedName>
    <definedName name="hkh" localSheetId="7" hidden="1">{#N/A,#N/A,TRUE,"Nagłówek"}</definedName>
    <definedName name="hkh" localSheetId="8" hidden="1">{#N/A,#N/A,TRUE,"Nagłówek"}</definedName>
    <definedName name="hkh" hidden="1">{#N/A,#N/A,TRUE,"Nagłówek"}</definedName>
    <definedName name="hs" localSheetId="24" hidden="1">{#N/A,#N/A,FALSE,"DCF";#N/A,#N/A,FALSE,"GM";#N/A,#N/A,FALSE,"Prices-Delvd";#N/A,#N/A,FALSE,"Vol";#N/A,#N/A,FALSE,"VolB_D"}</definedName>
    <definedName name="hs" localSheetId="13" hidden="1">{#N/A,#N/A,FALSE,"DCF";#N/A,#N/A,FALSE,"GM";#N/A,#N/A,FALSE,"Prices-Delvd";#N/A,#N/A,FALSE,"Vol";#N/A,#N/A,FALSE,"VolB_D"}</definedName>
    <definedName name="hs" localSheetId="14" hidden="1">{#N/A,#N/A,FALSE,"DCF";#N/A,#N/A,FALSE,"GM";#N/A,#N/A,FALSE,"Prices-Delvd";#N/A,#N/A,FALSE,"Vol";#N/A,#N/A,FALSE,"VolB_D"}</definedName>
    <definedName name="hs" localSheetId="15" hidden="1">{#N/A,#N/A,FALSE,"DCF";#N/A,#N/A,FALSE,"GM";#N/A,#N/A,FALSE,"Prices-Delvd";#N/A,#N/A,FALSE,"Vol";#N/A,#N/A,FALSE,"VolB_D"}</definedName>
    <definedName name="hs" localSheetId="16" hidden="1">{#N/A,#N/A,FALSE,"DCF";#N/A,#N/A,FALSE,"GM";#N/A,#N/A,FALSE,"Prices-Delvd";#N/A,#N/A,FALSE,"Vol";#N/A,#N/A,FALSE,"VolB_D"}</definedName>
    <definedName name="hs" localSheetId="17" hidden="1">{#N/A,#N/A,FALSE,"DCF";#N/A,#N/A,FALSE,"GM";#N/A,#N/A,FALSE,"Prices-Delvd";#N/A,#N/A,FALSE,"Vol";#N/A,#N/A,FALSE,"VolB_D"}</definedName>
    <definedName name="hs" localSheetId="18" hidden="1">{#N/A,#N/A,FALSE,"DCF";#N/A,#N/A,FALSE,"GM";#N/A,#N/A,FALSE,"Prices-Delvd";#N/A,#N/A,FALSE,"Vol";#N/A,#N/A,FALSE,"VolB_D"}</definedName>
    <definedName name="hs" localSheetId="19" hidden="1">{#N/A,#N/A,FALSE,"DCF";#N/A,#N/A,FALSE,"GM";#N/A,#N/A,FALSE,"Prices-Delvd";#N/A,#N/A,FALSE,"Vol";#N/A,#N/A,FALSE,"VolB_D"}</definedName>
    <definedName name="hs" localSheetId="20" hidden="1">{#N/A,#N/A,FALSE,"DCF";#N/A,#N/A,FALSE,"GM";#N/A,#N/A,FALSE,"Prices-Delvd";#N/A,#N/A,FALSE,"Vol";#N/A,#N/A,FALSE,"VolB_D"}</definedName>
    <definedName name="hs" localSheetId="21" hidden="1">{#N/A,#N/A,FALSE,"DCF";#N/A,#N/A,FALSE,"GM";#N/A,#N/A,FALSE,"Prices-Delvd";#N/A,#N/A,FALSE,"Vol";#N/A,#N/A,FALSE,"VolB_D"}</definedName>
    <definedName name="hs" localSheetId="9" hidden="1">{#N/A,#N/A,FALSE,"DCF";#N/A,#N/A,FALSE,"GM";#N/A,#N/A,FALSE,"Prices-Delvd";#N/A,#N/A,FALSE,"Vol";#N/A,#N/A,FALSE,"VolB_D"}</definedName>
    <definedName name="hs" localSheetId="6" hidden="1">{#N/A,#N/A,FALSE,"DCF";#N/A,#N/A,FALSE,"GM";#N/A,#N/A,FALSE,"Prices-Delvd";#N/A,#N/A,FALSE,"Vol";#N/A,#N/A,FALSE,"VolB_D"}</definedName>
    <definedName name="hs" localSheetId="5" hidden="1">{#N/A,#N/A,FALSE,"DCF";#N/A,#N/A,FALSE,"GM";#N/A,#N/A,FALSE,"Prices-Delvd";#N/A,#N/A,FALSE,"Vol";#N/A,#N/A,FALSE,"VolB_D"}</definedName>
    <definedName name="hs" localSheetId="0" hidden="1">{#N/A,#N/A,FALSE,"DCF";#N/A,#N/A,FALSE,"GM";#N/A,#N/A,FALSE,"Prices-Delvd";#N/A,#N/A,FALSE,"Vol";#N/A,#N/A,FALSE,"VolB_D"}</definedName>
    <definedName name="hs" localSheetId="10" hidden="1">{#N/A,#N/A,FALSE,"DCF";#N/A,#N/A,FALSE,"GM";#N/A,#N/A,FALSE,"Prices-Delvd";#N/A,#N/A,FALSE,"Vol";#N/A,#N/A,FALSE,"VolB_D"}</definedName>
    <definedName name="hs" localSheetId="11" hidden="1">{#N/A,#N/A,FALSE,"DCF";#N/A,#N/A,FALSE,"GM";#N/A,#N/A,FALSE,"Prices-Delvd";#N/A,#N/A,FALSE,"Vol";#N/A,#N/A,FALSE,"VolB_D"}</definedName>
    <definedName name="hs" localSheetId="12" hidden="1">{#N/A,#N/A,FALSE,"DCF";#N/A,#N/A,FALSE,"GM";#N/A,#N/A,FALSE,"Prices-Delvd";#N/A,#N/A,FALSE,"Vol";#N/A,#N/A,FALSE,"VolB_D"}</definedName>
    <definedName name="hs" localSheetId="22" hidden="1">{#N/A,#N/A,FALSE,"DCF";#N/A,#N/A,FALSE,"GM";#N/A,#N/A,FALSE,"Prices-Delvd";#N/A,#N/A,FALSE,"Vol";#N/A,#N/A,FALSE,"VolB_D"}</definedName>
    <definedName name="hs" localSheetId="7" hidden="1">{#N/A,#N/A,FALSE,"DCF";#N/A,#N/A,FALSE,"GM";#N/A,#N/A,FALSE,"Prices-Delvd";#N/A,#N/A,FALSE,"Vol";#N/A,#N/A,FALSE,"VolB_D"}</definedName>
    <definedName name="hs" localSheetId="8" hidden="1">{#N/A,#N/A,FALSE,"DCF";#N/A,#N/A,FALSE,"GM";#N/A,#N/A,FALSE,"Prices-Delvd";#N/A,#N/A,FALSE,"Vol";#N/A,#N/A,FALSE,"VolB_D"}</definedName>
    <definedName name="hs" hidden="1">{#N/A,#N/A,FALSE,"DCF";#N/A,#N/A,FALSE,"GM";#N/A,#N/A,FALSE,"Prices-Delvd";#N/A,#N/A,FALSE,"Vol";#N/A,#N/A,FALSE,"VolB_D"}</definedName>
    <definedName name="hurt_detal" localSheetId="24" hidden="1">{#N/A,#N/A,TRUE,"Nagłówek"}</definedName>
    <definedName name="hurt_detal" localSheetId="13" hidden="1">{#N/A,#N/A,TRUE,"Nagłówek"}</definedName>
    <definedName name="hurt_detal" localSheetId="14" hidden="1">{#N/A,#N/A,TRUE,"Nagłówek"}</definedName>
    <definedName name="hurt_detal" localSheetId="15" hidden="1">{#N/A,#N/A,TRUE,"Nagłówek"}</definedName>
    <definedName name="hurt_detal" localSheetId="16" hidden="1">{#N/A,#N/A,TRUE,"Nagłówek"}</definedName>
    <definedName name="hurt_detal" localSheetId="17" hidden="1">{#N/A,#N/A,TRUE,"Nagłówek"}</definedName>
    <definedName name="hurt_detal" localSheetId="18" hidden="1">{#N/A,#N/A,TRUE,"Nagłówek"}</definedName>
    <definedName name="hurt_detal" localSheetId="19" hidden="1">{#N/A,#N/A,TRUE,"Nagłówek"}</definedName>
    <definedName name="hurt_detal" localSheetId="20" hidden="1">{#N/A,#N/A,TRUE,"Nagłówek"}</definedName>
    <definedName name="hurt_detal" localSheetId="21" hidden="1">{#N/A,#N/A,TRUE,"Nagłówek"}</definedName>
    <definedName name="hurt_detal" localSheetId="9" hidden="1">{#N/A,#N/A,TRUE,"Nagłówek"}</definedName>
    <definedName name="hurt_detal" localSheetId="6" hidden="1">{#N/A,#N/A,TRUE,"Nagłówek"}</definedName>
    <definedName name="hurt_detal" localSheetId="5" hidden="1">{#N/A,#N/A,TRUE,"Nagłówek"}</definedName>
    <definedName name="hurt_detal" localSheetId="0" hidden="1">{#N/A,#N/A,TRUE,"Nagłówek"}</definedName>
    <definedName name="hurt_detal" localSheetId="10" hidden="1">{#N/A,#N/A,TRUE,"Nagłówek"}</definedName>
    <definedName name="hurt_detal" localSheetId="11" hidden="1">{#N/A,#N/A,TRUE,"Nagłówek"}</definedName>
    <definedName name="hurt_detal" localSheetId="12" hidden="1">{#N/A,#N/A,TRUE,"Nagłówek"}</definedName>
    <definedName name="hurt_detal" localSheetId="22" hidden="1">{#N/A,#N/A,TRUE,"Nagłówek"}</definedName>
    <definedName name="hurt_detal" localSheetId="7" hidden="1">{#N/A,#N/A,TRUE,"Nagłówek"}</definedName>
    <definedName name="hurt_detal" localSheetId="8" hidden="1">{#N/A,#N/A,TRUE,"Nagłówek"}</definedName>
    <definedName name="hurt_detal" hidden="1">{#N/A,#N/A,TRUE,"Nagłówek"}</definedName>
    <definedName name="kapit" localSheetId="24" hidden="1">{#N/A,#N/A,TRUE,"Nagłówek"}</definedName>
    <definedName name="kapit" localSheetId="13" hidden="1">{#N/A,#N/A,TRUE,"Nagłówek"}</definedName>
    <definedName name="kapit" localSheetId="14" hidden="1">{#N/A,#N/A,TRUE,"Nagłówek"}</definedName>
    <definedName name="kapit" localSheetId="15" hidden="1">{#N/A,#N/A,TRUE,"Nagłówek"}</definedName>
    <definedName name="kapit" localSheetId="16" hidden="1">{#N/A,#N/A,TRUE,"Nagłówek"}</definedName>
    <definedName name="kapit" localSheetId="17" hidden="1">{#N/A,#N/A,TRUE,"Nagłówek"}</definedName>
    <definedName name="kapit" localSheetId="18" hidden="1">{#N/A,#N/A,TRUE,"Nagłówek"}</definedName>
    <definedName name="kapit" localSheetId="19" hidden="1">{#N/A,#N/A,TRUE,"Nagłówek"}</definedName>
    <definedName name="kapit" localSheetId="20" hidden="1">{#N/A,#N/A,TRUE,"Nagłówek"}</definedName>
    <definedName name="kapit" localSheetId="21" hidden="1">{#N/A,#N/A,TRUE,"Nagłówek"}</definedName>
    <definedName name="kapit" localSheetId="9" hidden="1">{#N/A,#N/A,TRUE,"Nagłówek"}</definedName>
    <definedName name="kapit" localSheetId="6" hidden="1">{#N/A,#N/A,TRUE,"Nagłówek"}</definedName>
    <definedName name="kapit" localSheetId="5" hidden="1">{#N/A,#N/A,TRUE,"Nagłówek"}</definedName>
    <definedName name="kapit" localSheetId="0" hidden="1">{#N/A,#N/A,TRUE,"Nagłówek"}</definedName>
    <definedName name="kapit" localSheetId="10" hidden="1">{#N/A,#N/A,TRUE,"Nagłówek"}</definedName>
    <definedName name="kapit" localSheetId="11" hidden="1">{#N/A,#N/A,TRUE,"Nagłówek"}</definedName>
    <definedName name="kapit" localSheetId="12" hidden="1">{#N/A,#N/A,TRUE,"Nagłówek"}</definedName>
    <definedName name="kapit" localSheetId="22" hidden="1">{#N/A,#N/A,TRUE,"Nagłówek"}</definedName>
    <definedName name="kapit" localSheetId="7" hidden="1">{#N/A,#N/A,TRUE,"Nagłówek"}</definedName>
    <definedName name="kapit" localSheetId="8" hidden="1">{#N/A,#N/A,TRUE,"Nagłówek"}</definedName>
    <definedName name="kapit" hidden="1">{#N/A,#N/A,TRUE,"Nagłówek"}</definedName>
    <definedName name="KONTYNUACJA">'[6]OPIS'!$C$8</definedName>
    <definedName name="l">'[7]Árfolyamadatok'!$E$412:$E$473</definedName>
    <definedName name="Licence_Term_Yrs" localSheetId="14">#REF!</definedName>
    <definedName name="Licence_Term_Yrs" localSheetId="15">#REF!</definedName>
    <definedName name="Licence_Term_Yrs" localSheetId="16">#REF!</definedName>
    <definedName name="Licence_Term_Yrs" localSheetId="18">#REF!</definedName>
    <definedName name="Licence_Term_Yrs" localSheetId="19">#REF!</definedName>
    <definedName name="Licence_Term_Yrs" localSheetId="20">#REF!</definedName>
    <definedName name="Licence_Term_Yrs" localSheetId="21">#REF!</definedName>
    <definedName name="Licence_Term_Yrs" localSheetId="11">#REF!</definedName>
    <definedName name="Licence_Term_Yrs" localSheetId="12">#REF!</definedName>
    <definedName name="Licence_Term_Yrs" localSheetId="22">#REF!</definedName>
    <definedName name="Licence_Term_Yrs">#REF!</definedName>
    <definedName name="lip" localSheetId="24" hidden="1">{#N/A,#N/A,TRUE,"Nagłówek"}</definedName>
    <definedName name="lip" localSheetId="13" hidden="1">{#N/A,#N/A,TRUE,"Nagłówek"}</definedName>
    <definedName name="lip" localSheetId="14" hidden="1">{#N/A,#N/A,TRUE,"Nagłówek"}</definedName>
    <definedName name="lip" localSheetId="15" hidden="1">{#N/A,#N/A,TRUE,"Nagłówek"}</definedName>
    <definedName name="lip" localSheetId="16" hidden="1">{#N/A,#N/A,TRUE,"Nagłówek"}</definedName>
    <definedName name="lip" localSheetId="17" hidden="1">{#N/A,#N/A,TRUE,"Nagłówek"}</definedName>
    <definedName name="lip" localSheetId="18" hidden="1">{#N/A,#N/A,TRUE,"Nagłówek"}</definedName>
    <definedName name="lip" localSheetId="19" hidden="1">{#N/A,#N/A,TRUE,"Nagłówek"}</definedName>
    <definedName name="lip" localSheetId="20" hidden="1">{#N/A,#N/A,TRUE,"Nagłówek"}</definedName>
    <definedName name="lip" localSheetId="21" hidden="1">{#N/A,#N/A,TRUE,"Nagłówek"}</definedName>
    <definedName name="lip" localSheetId="9" hidden="1">{#N/A,#N/A,TRUE,"Nagłówek"}</definedName>
    <definedName name="lip" localSheetId="6" hidden="1">{#N/A,#N/A,TRUE,"Nagłówek"}</definedName>
    <definedName name="lip" localSheetId="5" hidden="1">{#N/A,#N/A,TRUE,"Nagłówek"}</definedName>
    <definedName name="lip" localSheetId="0" hidden="1">{#N/A,#N/A,TRUE,"Nagłówek"}</definedName>
    <definedName name="lip" localSheetId="10" hidden="1">{#N/A,#N/A,TRUE,"Nagłówek"}</definedName>
    <definedName name="lip" localSheetId="11" hidden="1">{#N/A,#N/A,TRUE,"Nagłówek"}</definedName>
    <definedName name="lip" localSheetId="12" hidden="1">{#N/A,#N/A,TRUE,"Nagłówek"}</definedName>
    <definedName name="lip" localSheetId="22" hidden="1">{#N/A,#N/A,TRUE,"Nagłówek"}</definedName>
    <definedName name="lip" localSheetId="7" hidden="1">{#N/A,#N/A,TRUE,"Nagłówek"}</definedName>
    <definedName name="lip" localSheetId="8" hidden="1">{#N/A,#N/A,TRUE,"Nagłówek"}</definedName>
    <definedName name="lip" hidden="1">{#N/A,#N/A,TRUE,"Nagłówek"}</definedName>
    <definedName name="łącznie" localSheetId="24" hidden="1">{#N/A,#N/A,TRUE,"Nagłówek"}</definedName>
    <definedName name="łącznie" localSheetId="13" hidden="1">{#N/A,#N/A,TRUE,"Nagłówek"}</definedName>
    <definedName name="łącznie" localSheetId="14" hidden="1">{#N/A,#N/A,TRUE,"Nagłówek"}</definedName>
    <definedName name="łącznie" localSheetId="15" hidden="1">{#N/A,#N/A,TRUE,"Nagłówek"}</definedName>
    <definedName name="łącznie" localSheetId="16" hidden="1">{#N/A,#N/A,TRUE,"Nagłówek"}</definedName>
    <definedName name="łącznie" localSheetId="17" hidden="1">{#N/A,#N/A,TRUE,"Nagłówek"}</definedName>
    <definedName name="łącznie" localSheetId="18" hidden="1">{#N/A,#N/A,TRUE,"Nagłówek"}</definedName>
    <definedName name="łącznie" localSheetId="19" hidden="1">{#N/A,#N/A,TRUE,"Nagłówek"}</definedName>
    <definedName name="łącznie" localSheetId="20" hidden="1">{#N/A,#N/A,TRUE,"Nagłówek"}</definedName>
    <definedName name="łącznie" localSheetId="21" hidden="1">{#N/A,#N/A,TRUE,"Nagłówek"}</definedName>
    <definedName name="łącznie" localSheetId="9" hidden="1">{#N/A,#N/A,TRUE,"Nagłówek"}</definedName>
    <definedName name="łącznie" localSheetId="6" hidden="1">{#N/A,#N/A,TRUE,"Nagłówek"}</definedName>
    <definedName name="łącznie" localSheetId="5" hidden="1">{#N/A,#N/A,TRUE,"Nagłówek"}</definedName>
    <definedName name="łącznie" localSheetId="0" hidden="1">{#N/A,#N/A,TRUE,"Nagłówek"}</definedName>
    <definedName name="łącznie" localSheetId="10" hidden="1">{#N/A,#N/A,TRUE,"Nagłówek"}</definedName>
    <definedName name="łącznie" localSheetId="11" hidden="1">{#N/A,#N/A,TRUE,"Nagłówek"}</definedName>
    <definedName name="łącznie" localSheetId="12" hidden="1">{#N/A,#N/A,TRUE,"Nagłówek"}</definedName>
    <definedName name="łącznie" localSheetId="22" hidden="1">{#N/A,#N/A,TRUE,"Nagłówek"}</definedName>
    <definedName name="łącznie" localSheetId="7" hidden="1">{#N/A,#N/A,TRUE,"Nagłówek"}</definedName>
    <definedName name="łącznie" localSheetId="8" hidden="1">{#N/A,#N/A,TRUE,"Nagłówek"}</definedName>
    <definedName name="łącznie" hidden="1">{#N/A,#N/A,TRUE,"Nagłówek"}</definedName>
    <definedName name="m">'[7]Árfolyamadatok'!$E$6:$E$43</definedName>
    <definedName name="MAC" localSheetId="14">#REF!</definedName>
    <definedName name="MAC" localSheetId="15">#REF!</definedName>
    <definedName name="MAC" localSheetId="16">#REF!</definedName>
    <definedName name="MAC" localSheetId="18">#REF!</definedName>
    <definedName name="MAC" localSheetId="19">#REF!</definedName>
    <definedName name="MAC" localSheetId="20">#REF!</definedName>
    <definedName name="MAC" localSheetId="21">#REF!</definedName>
    <definedName name="MAC" localSheetId="11">#REF!</definedName>
    <definedName name="MAC" localSheetId="12">#REF!</definedName>
    <definedName name="MAC" localSheetId="22">#REF!</definedName>
    <definedName name="MAC">#REF!</definedName>
    <definedName name="Margin">'[2]#REF'!$CK$5:$CQ$20</definedName>
    <definedName name="Menu" localSheetId="13">[8]!Menu</definedName>
    <definedName name="Menu" localSheetId="14">[8]!Menu</definedName>
    <definedName name="Menu" localSheetId="15">[8]!Menu</definedName>
    <definedName name="Menu" localSheetId="16">[8]!Menu</definedName>
    <definedName name="Menu" localSheetId="17">[8]!Menu</definedName>
    <definedName name="Menu" localSheetId="18">[8]!Menu</definedName>
    <definedName name="Menu" localSheetId="19">[8]!Menu</definedName>
    <definedName name="Menu" localSheetId="20">[8]!Menu</definedName>
    <definedName name="Menu" localSheetId="21">[8]!Menu</definedName>
    <definedName name="Menu" localSheetId="6">[8]!Menu</definedName>
    <definedName name="Menu" localSheetId="10">[8]!Menu</definedName>
    <definedName name="Menu" localSheetId="11">[8]!Menu</definedName>
    <definedName name="Menu" localSheetId="12">[8]!Menu</definedName>
    <definedName name="Menu" localSheetId="7">[8]!Menu</definedName>
    <definedName name="Menu">[8]!Menu</definedName>
    <definedName name="nakłady" localSheetId="24" hidden="1">{#N/A,#N/A,TRUE,"Nagłówek"}</definedName>
    <definedName name="nakłady" localSheetId="13" hidden="1">{#N/A,#N/A,TRUE,"Nagłówek"}</definedName>
    <definedName name="nakłady" localSheetId="14" hidden="1">{#N/A,#N/A,TRUE,"Nagłówek"}</definedName>
    <definedName name="nakłady" localSheetId="15" hidden="1">{#N/A,#N/A,TRUE,"Nagłówek"}</definedName>
    <definedName name="nakłady" localSheetId="16" hidden="1">{#N/A,#N/A,TRUE,"Nagłówek"}</definedName>
    <definedName name="nakłady" localSheetId="17" hidden="1">{#N/A,#N/A,TRUE,"Nagłówek"}</definedName>
    <definedName name="nakłady" localSheetId="18" hidden="1">{#N/A,#N/A,TRUE,"Nagłówek"}</definedName>
    <definedName name="nakłady" localSheetId="19" hidden="1">{#N/A,#N/A,TRUE,"Nagłówek"}</definedName>
    <definedName name="nakłady" localSheetId="20" hidden="1">{#N/A,#N/A,TRUE,"Nagłówek"}</definedName>
    <definedName name="nakłady" localSheetId="21" hidden="1">{#N/A,#N/A,TRUE,"Nagłówek"}</definedName>
    <definedName name="nakłady" localSheetId="9" hidden="1">{#N/A,#N/A,TRUE,"Nagłówek"}</definedName>
    <definedName name="nakłady" localSheetId="6" hidden="1">{#N/A,#N/A,TRUE,"Nagłówek"}</definedName>
    <definedName name="nakłady" localSheetId="5" hidden="1">{#N/A,#N/A,TRUE,"Nagłówek"}</definedName>
    <definedName name="nakłady" localSheetId="0" hidden="1">{#N/A,#N/A,TRUE,"Nagłówek"}</definedName>
    <definedName name="nakłady" localSheetId="10" hidden="1">{#N/A,#N/A,TRUE,"Nagłówek"}</definedName>
    <definedName name="nakłady" localSheetId="11" hidden="1">{#N/A,#N/A,TRUE,"Nagłówek"}</definedName>
    <definedName name="nakłady" localSheetId="12" hidden="1">{#N/A,#N/A,TRUE,"Nagłówek"}</definedName>
    <definedName name="nakłady" localSheetId="22" hidden="1">{#N/A,#N/A,TRUE,"Nagłówek"}</definedName>
    <definedName name="nakłady" localSheetId="7" hidden="1">{#N/A,#N/A,TRUE,"Nagłówek"}</definedName>
    <definedName name="nakłady" localSheetId="8" hidden="1">{#N/A,#N/A,TRUE,"Nagłówek"}</definedName>
    <definedName name="nakłady" hidden="1">{#N/A,#N/A,TRUE,"Nagłówek"}</definedName>
    <definedName name="O" localSheetId="24" hidden="1">{#N/A,#N/A,TRUE,"Nagłówek"}</definedName>
    <definedName name="O" localSheetId="13" hidden="1">{#N/A,#N/A,TRUE,"Nagłówek"}</definedName>
    <definedName name="O" localSheetId="14" hidden="1">{#N/A,#N/A,TRUE,"Nagłówek"}</definedName>
    <definedName name="O" localSheetId="15" hidden="1">{#N/A,#N/A,TRUE,"Nagłówek"}</definedName>
    <definedName name="O" localSheetId="16" hidden="1">{#N/A,#N/A,TRUE,"Nagłówek"}</definedName>
    <definedName name="O" localSheetId="17" hidden="1">{#N/A,#N/A,TRUE,"Nagłówek"}</definedName>
    <definedName name="O" localSheetId="18" hidden="1">{#N/A,#N/A,TRUE,"Nagłówek"}</definedName>
    <definedName name="O" localSheetId="19" hidden="1">{#N/A,#N/A,TRUE,"Nagłówek"}</definedName>
    <definedName name="O" localSheetId="20" hidden="1">{#N/A,#N/A,TRUE,"Nagłówek"}</definedName>
    <definedName name="O" localSheetId="21" hidden="1">{#N/A,#N/A,TRUE,"Nagłówek"}</definedName>
    <definedName name="O" localSheetId="9" hidden="1">{#N/A,#N/A,TRUE,"Nagłówek"}</definedName>
    <definedName name="O" localSheetId="6" hidden="1">{#N/A,#N/A,TRUE,"Nagłówek"}</definedName>
    <definedName name="O" localSheetId="5" hidden="1">{#N/A,#N/A,TRUE,"Nagłówek"}</definedName>
    <definedName name="O" localSheetId="0" hidden="1">{#N/A,#N/A,TRUE,"Nagłówek"}</definedName>
    <definedName name="O" localSheetId="10" hidden="1">{#N/A,#N/A,TRUE,"Nagłówek"}</definedName>
    <definedName name="O" localSheetId="11" hidden="1">{#N/A,#N/A,TRUE,"Nagłówek"}</definedName>
    <definedName name="O" localSheetId="12" hidden="1">{#N/A,#N/A,TRUE,"Nagłówek"}</definedName>
    <definedName name="O" localSheetId="22" hidden="1">{#N/A,#N/A,TRUE,"Nagłówek"}</definedName>
    <definedName name="O" localSheetId="7" hidden="1">{#N/A,#N/A,TRUE,"Nagłówek"}</definedName>
    <definedName name="O" localSheetId="8" hidden="1">{#N/A,#N/A,TRUE,"Nagłówek"}</definedName>
    <definedName name="O" hidden="1">{#N/A,#N/A,TRUE,"Nagłówek"}</definedName>
    <definedName name="_xlnm.Print_Area" localSheetId="24">'14str.Sprzedaz'!$B$1:$M$47</definedName>
    <definedName name="_xlnm.Print_Area" localSheetId="13">'Balance sheet'13-'15'!$B$2:$N$52</definedName>
    <definedName name="_xlnm.Print_Area" localSheetId="14">'Balance sheet''16'!$B$2:$G$47</definedName>
    <definedName name="_xlnm.Print_Area" localSheetId="15">'Balance sheet'17-'18'!$B$2:$K$50</definedName>
    <definedName name="_xlnm.Print_Area" localSheetId="16">'Balance sheet'19-'20'!$B$2:$J$56</definedName>
    <definedName name="_xlnm.Print_Area" localSheetId="17">'CashFlow '13-'15'!$B$2:$Q$54</definedName>
    <definedName name="_xlnm.Print_Area" localSheetId="18">'CashFlow '16-'17'!$B$2:$L$53</definedName>
    <definedName name="_xlnm.Print_Area" localSheetId="19">'CashFlow ''18'!$B$2:$G$52</definedName>
    <definedName name="_xlnm.Print_Area" localSheetId="20">'CashFlow ''19'!$B$2:$G$54</definedName>
    <definedName name="_xlnm.Print_Area" localSheetId="21">'CashFlow ''20'!$B$2:$G$49</definedName>
    <definedName name="_xlnm.Print_Area" localSheetId="9">'Corporate functions'!$B$2:$AP$21</definedName>
    <definedName name="_xlnm.Print_Area" localSheetId="6">'Downstream'!$B$2:$AP$25</definedName>
    <definedName name="_xlnm.Print_Area" localSheetId="5">'EBITDA, EBIT LIFO, Depreciation'!$B$2:$BX$52</definedName>
    <definedName name="_xlnm.Print_Area" localSheetId="2">'Exchange rates'!$B$2:$BV$16</definedName>
    <definedName name="_xlnm.Print_Area" localSheetId="3">'Fuel consumption'!$B$2:$AP$18</definedName>
    <definedName name="_xlnm.Print_Area" localSheetId="4">'Imperment 2012_2011'!$H$4:$M$11</definedName>
    <definedName name="_xlnm.Print_Area" localSheetId="0">'Key financial data'!$B$2:$AP$68</definedName>
    <definedName name="_xlnm.Print_Area" localSheetId="1">'Margins'!$B$2:$AP$39</definedName>
    <definedName name="_xlnm.Print_Area" localSheetId="10">'P&amp;L'13-'17'!$B$2:$AA$44</definedName>
    <definedName name="_xlnm.Print_Area" localSheetId="11">'P&amp;L''18'!$B$2:$G$51</definedName>
    <definedName name="_xlnm.Print_Area" localSheetId="12">'P&amp;L'19-'20'!$B$2:$L$51</definedName>
    <definedName name="_xlnm.Print_Area" localSheetId="22">'Production'!$B$2:$FZ$20</definedName>
    <definedName name="_xlnm.Print_Area" localSheetId="7">'Retail'!$B$2:$AP$21</definedName>
    <definedName name="_xlnm.Print_Area" localSheetId="23">'Sales'!$B$2:$AP$26</definedName>
    <definedName name="_xlnm.Print_Area" localSheetId="8">'Upstream'!$B$2:$AP$21</definedName>
    <definedName name="Obszar2_kwartały">"$wydział.$"</definedName>
    <definedName name="q" localSheetId="16" hidden="1">{#N/A,#N/A,TRUE,"Nagłówek"}</definedName>
    <definedName name="q" localSheetId="20" hidden="1">{#N/A,#N/A,TRUE,"Nagłówek"}</definedName>
    <definedName name="q" localSheetId="21" hidden="1">{#N/A,#N/A,TRUE,"Nagłówek"}</definedName>
    <definedName name="q" localSheetId="5" hidden="1">{#N/A,#N/A,TRUE,"Nagłówek"}</definedName>
    <definedName name="q" localSheetId="22" hidden="1">{#N/A,#N/A,TRUE,"Nagłówek"}</definedName>
    <definedName name="q" hidden="1">{#N/A,#N/A,TRUE,"Nagłówek"}</definedName>
    <definedName name="qq" localSheetId="24" hidden="1">{#N/A,#N/A,TRUE,"Nagłówek"}</definedName>
    <definedName name="qq" localSheetId="13" hidden="1">{#N/A,#N/A,TRUE,"Nagłówek"}</definedName>
    <definedName name="qq" localSheetId="14" hidden="1">{#N/A,#N/A,TRUE,"Nagłówek"}</definedName>
    <definedName name="qq" localSheetId="15" hidden="1">{#N/A,#N/A,TRUE,"Nagłówek"}</definedName>
    <definedName name="qq" localSheetId="16" hidden="1">{#N/A,#N/A,TRUE,"Nagłówek"}</definedName>
    <definedName name="qq" localSheetId="17" hidden="1">{#N/A,#N/A,TRUE,"Nagłówek"}</definedName>
    <definedName name="qq" localSheetId="18" hidden="1">{#N/A,#N/A,TRUE,"Nagłówek"}</definedName>
    <definedName name="qq" localSheetId="19" hidden="1">{#N/A,#N/A,TRUE,"Nagłówek"}</definedName>
    <definedName name="qq" localSheetId="20" hidden="1">{#N/A,#N/A,TRUE,"Nagłówek"}</definedName>
    <definedName name="qq" localSheetId="21" hidden="1">{#N/A,#N/A,TRUE,"Nagłówek"}</definedName>
    <definedName name="qq" localSheetId="9" hidden="1">{#N/A,#N/A,TRUE,"Nagłówek"}</definedName>
    <definedName name="qq" localSheetId="6" hidden="1">{#N/A,#N/A,TRUE,"Nagłówek"}</definedName>
    <definedName name="qq" localSheetId="5" hidden="1">{#N/A,#N/A,TRUE,"Nagłówek"}</definedName>
    <definedName name="qq" localSheetId="0" hidden="1">{#N/A,#N/A,TRUE,"Nagłówek"}</definedName>
    <definedName name="qq" localSheetId="10" hidden="1">{#N/A,#N/A,TRUE,"Nagłówek"}</definedName>
    <definedName name="qq" localSheetId="11" hidden="1">{#N/A,#N/A,TRUE,"Nagłówek"}</definedName>
    <definedName name="qq" localSheetId="12" hidden="1">{#N/A,#N/A,TRUE,"Nagłówek"}</definedName>
    <definedName name="qq" localSheetId="22" hidden="1">{#N/A,#N/A,TRUE,"Nagłówek"}</definedName>
    <definedName name="qq" localSheetId="7" hidden="1">{#N/A,#N/A,TRUE,"Nagłówek"}</definedName>
    <definedName name="qq" localSheetId="8" hidden="1">{#N/A,#N/A,TRUE,"Nagłówek"}</definedName>
    <definedName name="qq" hidden="1">{#N/A,#N/A,TRUE,"Nagłówek"}</definedName>
    <definedName name="qqqqq" localSheetId="24" hidden="1">{#N/A,#N/A,TRUE,"Nagłówek"}</definedName>
    <definedName name="qqqqq" localSheetId="13" hidden="1">{#N/A,#N/A,TRUE,"Nagłówek"}</definedName>
    <definedName name="qqqqq" localSheetId="14" hidden="1">{#N/A,#N/A,TRUE,"Nagłówek"}</definedName>
    <definedName name="qqqqq" localSheetId="15" hidden="1">{#N/A,#N/A,TRUE,"Nagłówek"}</definedName>
    <definedName name="qqqqq" localSheetId="16" hidden="1">{#N/A,#N/A,TRUE,"Nagłówek"}</definedName>
    <definedName name="qqqqq" localSheetId="17" hidden="1">{#N/A,#N/A,TRUE,"Nagłówek"}</definedName>
    <definedName name="qqqqq" localSheetId="18" hidden="1">{#N/A,#N/A,TRUE,"Nagłówek"}</definedName>
    <definedName name="qqqqq" localSheetId="19" hidden="1">{#N/A,#N/A,TRUE,"Nagłówek"}</definedName>
    <definedName name="qqqqq" localSheetId="20" hidden="1">{#N/A,#N/A,TRUE,"Nagłówek"}</definedName>
    <definedName name="qqqqq" localSheetId="21" hidden="1">{#N/A,#N/A,TRUE,"Nagłówek"}</definedName>
    <definedName name="qqqqq" localSheetId="9" hidden="1">{#N/A,#N/A,TRUE,"Nagłówek"}</definedName>
    <definedName name="qqqqq" localSheetId="6" hidden="1">{#N/A,#N/A,TRUE,"Nagłówek"}</definedName>
    <definedName name="qqqqq" localSheetId="5" hidden="1">{#N/A,#N/A,TRUE,"Nagłówek"}</definedName>
    <definedName name="qqqqq" localSheetId="0" hidden="1">{#N/A,#N/A,TRUE,"Nagłówek"}</definedName>
    <definedName name="qqqqq" localSheetId="10" hidden="1">{#N/A,#N/A,TRUE,"Nagłówek"}</definedName>
    <definedName name="qqqqq" localSheetId="11" hidden="1">{#N/A,#N/A,TRUE,"Nagłówek"}</definedName>
    <definedName name="qqqqq" localSheetId="12" hidden="1">{#N/A,#N/A,TRUE,"Nagłówek"}</definedName>
    <definedName name="qqqqq" localSheetId="22" hidden="1">{#N/A,#N/A,TRUE,"Nagłówek"}</definedName>
    <definedName name="qqqqq" localSheetId="7" hidden="1">{#N/A,#N/A,TRUE,"Nagłówek"}</definedName>
    <definedName name="qqqqq" localSheetId="8" hidden="1">{#N/A,#N/A,TRUE,"Nagłówek"}</definedName>
    <definedName name="qqqqq" hidden="1">{#N/A,#N/A,TRUE,"Nagłówek"}</definedName>
    <definedName name="restate" localSheetId="14">#REF!</definedName>
    <definedName name="restate" localSheetId="15">#REF!</definedName>
    <definedName name="restate" localSheetId="16">#REF!</definedName>
    <definedName name="restate" localSheetId="18">#REF!</definedName>
    <definedName name="restate" localSheetId="19">#REF!</definedName>
    <definedName name="restate" localSheetId="20">#REF!</definedName>
    <definedName name="restate" localSheetId="21">#REF!</definedName>
    <definedName name="restate" localSheetId="11">#REF!</definedName>
    <definedName name="restate" localSheetId="12">#REF!</definedName>
    <definedName name="restate" localSheetId="22">#REF!</definedName>
    <definedName name="restate">#REF!</definedName>
    <definedName name="ret" localSheetId="24" hidden="1">{#N/A,#N/A,TRUE,"Nagłówek"}</definedName>
    <definedName name="ret" localSheetId="13" hidden="1">{#N/A,#N/A,TRUE,"Nagłówek"}</definedName>
    <definedName name="ret" localSheetId="14" hidden="1">{#N/A,#N/A,TRUE,"Nagłówek"}</definedName>
    <definedName name="ret" localSheetId="15" hidden="1">{#N/A,#N/A,TRUE,"Nagłówek"}</definedName>
    <definedName name="ret" localSheetId="16" hidden="1">{#N/A,#N/A,TRUE,"Nagłówek"}</definedName>
    <definedName name="ret" localSheetId="17" hidden="1">{#N/A,#N/A,TRUE,"Nagłówek"}</definedName>
    <definedName name="ret" localSheetId="18" hidden="1">{#N/A,#N/A,TRUE,"Nagłówek"}</definedName>
    <definedName name="ret" localSheetId="19" hidden="1">{#N/A,#N/A,TRUE,"Nagłówek"}</definedName>
    <definedName name="ret" localSheetId="20" hidden="1">{#N/A,#N/A,TRUE,"Nagłówek"}</definedName>
    <definedName name="ret" localSheetId="21" hidden="1">{#N/A,#N/A,TRUE,"Nagłówek"}</definedName>
    <definedName name="ret" localSheetId="9" hidden="1">{#N/A,#N/A,TRUE,"Nagłówek"}</definedName>
    <definedName name="ret" localSheetId="6" hidden="1">{#N/A,#N/A,TRUE,"Nagłówek"}</definedName>
    <definedName name="ret" localSheetId="5" hidden="1">{#N/A,#N/A,TRUE,"Nagłówek"}</definedName>
    <definedName name="ret" localSheetId="0" hidden="1">{#N/A,#N/A,TRUE,"Nagłówek"}</definedName>
    <definedName name="ret" localSheetId="10" hidden="1">{#N/A,#N/A,TRUE,"Nagłówek"}</definedName>
    <definedName name="ret" localSheetId="11" hidden="1">{#N/A,#N/A,TRUE,"Nagłówek"}</definedName>
    <definedName name="ret" localSheetId="12" hidden="1">{#N/A,#N/A,TRUE,"Nagłówek"}</definedName>
    <definedName name="ret" localSheetId="22" hidden="1">{#N/A,#N/A,TRUE,"Nagłówek"}</definedName>
    <definedName name="ret" localSheetId="7" hidden="1">{#N/A,#N/A,TRUE,"Nagłówek"}</definedName>
    <definedName name="ret" localSheetId="8" hidden="1">{#N/A,#N/A,TRUE,"Nagłówek"}</definedName>
    <definedName name="ret" hidden="1">{#N/A,#N/A,TRUE,"Nagłówek"}</definedName>
    <definedName name="RKDP" localSheetId="14">#REF!</definedName>
    <definedName name="RKDP" localSheetId="15">#REF!</definedName>
    <definedName name="RKDP" localSheetId="16">#REF!</definedName>
    <definedName name="RKDP" localSheetId="18">#REF!</definedName>
    <definedName name="RKDP" localSheetId="19">#REF!</definedName>
    <definedName name="RKDP" localSheetId="20">#REF!</definedName>
    <definedName name="RKDP" localSheetId="21">#REF!</definedName>
    <definedName name="RKDP" localSheetId="11">#REF!</definedName>
    <definedName name="RKDP" localSheetId="12">#REF!</definedName>
    <definedName name="RKDP" localSheetId="22">#REF!</definedName>
    <definedName name="RKDP">#REF!</definedName>
    <definedName name="rokpoprzedni">'[9]ster'!$B$6</definedName>
    <definedName name="RPK" localSheetId="14">#REF!</definedName>
    <definedName name="RPK" localSheetId="15">#REF!</definedName>
    <definedName name="RPK" localSheetId="16">#REF!</definedName>
    <definedName name="RPK" localSheetId="18">#REF!</definedName>
    <definedName name="RPK" localSheetId="19">#REF!</definedName>
    <definedName name="RPK" localSheetId="20">#REF!</definedName>
    <definedName name="RPK" localSheetId="21">#REF!</definedName>
    <definedName name="RPK" localSheetId="11">#REF!</definedName>
    <definedName name="RPK" localSheetId="12">#REF!</definedName>
    <definedName name="RPK" localSheetId="22">#REF!</definedName>
    <definedName name="RPK">#REF!</definedName>
    <definedName name="rrr" localSheetId="24" hidden="1">{#N/A,#N/A,TRUE,"Nagłówek"}</definedName>
    <definedName name="rrr" localSheetId="13" hidden="1">{#N/A,#N/A,TRUE,"Nagłówek"}</definedName>
    <definedName name="rrr" localSheetId="14" hidden="1">{#N/A,#N/A,TRUE,"Nagłówek"}</definedName>
    <definedName name="rrr" localSheetId="15" hidden="1">{#N/A,#N/A,TRUE,"Nagłówek"}</definedName>
    <definedName name="rrr" localSheetId="16" hidden="1">{#N/A,#N/A,TRUE,"Nagłówek"}</definedName>
    <definedName name="rrr" localSheetId="17" hidden="1">{#N/A,#N/A,TRUE,"Nagłówek"}</definedName>
    <definedName name="rrr" localSheetId="18" hidden="1">{#N/A,#N/A,TRUE,"Nagłówek"}</definedName>
    <definedName name="rrr" localSheetId="19" hidden="1">{#N/A,#N/A,TRUE,"Nagłówek"}</definedName>
    <definedName name="rrr" localSheetId="20" hidden="1">{#N/A,#N/A,TRUE,"Nagłówek"}</definedName>
    <definedName name="rrr" localSheetId="21" hidden="1">{#N/A,#N/A,TRUE,"Nagłówek"}</definedName>
    <definedName name="rrr" localSheetId="9" hidden="1">{#N/A,#N/A,TRUE,"Nagłówek"}</definedName>
    <definedName name="rrr" localSheetId="6" hidden="1">{#N/A,#N/A,TRUE,"Nagłówek"}</definedName>
    <definedName name="rrr" localSheetId="5" hidden="1">{#N/A,#N/A,TRUE,"Nagłówek"}</definedName>
    <definedName name="rrr" localSheetId="0" hidden="1">{#N/A,#N/A,TRUE,"Nagłówek"}</definedName>
    <definedName name="rrr" localSheetId="10" hidden="1">{#N/A,#N/A,TRUE,"Nagłówek"}</definedName>
    <definedName name="rrr" localSheetId="11" hidden="1">{#N/A,#N/A,TRUE,"Nagłówek"}</definedName>
    <definedName name="rrr" localSheetId="12" hidden="1">{#N/A,#N/A,TRUE,"Nagłówek"}</definedName>
    <definedName name="rrr" localSheetId="22" hidden="1">{#N/A,#N/A,TRUE,"Nagłówek"}</definedName>
    <definedName name="rrr" localSheetId="7" hidden="1">{#N/A,#N/A,TRUE,"Nagłówek"}</definedName>
    <definedName name="rrr" localSheetId="8" hidden="1">{#N/A,#N/A,TRUE,"Nagłówek"}</definedName>
    <definedName name="rrr" hidden="1">{#N/A,#N/A,TRUE,"Nagłówek"}</definedName>
    <definedName name="rthy" localSheetId="24" hidden="1">{#N/A,#N/A,FALSE,"T-1";#N/A,#N/A,FALSE,"T-2";#N/A,#N/A,FALSE,"T-3";#N/A,#N/A,FALSE,"T-4";#N/A,#N/A,FALSE,"T-5";#N/A,#N/A,FALSE,"T-6";#N/A,#N/A,FALSE,"T-7";#N/A,#N/A,FALSE,"T-8";#N/A,#N/A,FALSE,"T-9";#N/A,#N/A,FALSE,"T-10";#N/A,#N/A,FALSE,"T-11";#N/A,#N/A,FALSE,"T-12"}</definedName>
    <definedName name="rthy" localSheetId="13" hidden="1">{#N/A,#N/A,FALSE,"T-1";#N/A,#N/A,FALSE,"T-2";#N/A,#N/A,FALSE,"T-3";#N/A,#N/A,FALSE,"T-4";#N/A,#N/A,FALSE,"T-5";#N/A,#N/A,FALSE,"T-6";#N/A,#N/A,FALSE,"T-7";#N/A,#N/A,FALSE,"T-8";#N/A,#N/A,FALSE,"T-9";#N/A,#N/A,FALSE,"T-10";#N/A,#N/A,FALSE,"T-11";#N/A,#N/A,FALSE,"T-12"}</definedName>
    <definedName name="rthy" localSheetId="14" hidden="1">{#N/A,#N/A,FALSE,"T-1";#N/A,#N/A,FALSE,"T-2";#N/A,#N/A,FALSE,"T-3";#N/A,#N/A,FALSE,"T-4";#N/A,#N/A,FALSE,"T-5";#N/A,#N/A,FALSE,"T-6";#N/A,#N/A,FALSE,"T-7";#N/A,#N/A,FALSE,"T-8";#N/A,#N/A,FALSE,"T-9";#N/A,#N/A,FALSE,"T-10";#N/A,#N/A,FALSE,"T-11";#N/A,#N/A,FALSE,"T-12"}</definedName>
    <definedName name="rthy" localSheetId="15" hidden="1">{#N/A,#N/A,FALSE,"T-1";#N/A,#N/A,FALSE,"T-2";#N/A,#N/A,FALSE,"T-3";#N/A,#N/A,FALSE,"T-4";#N/A,#N/A,FALSE,"T-5";#N/A,#N/A,FALSE,"T-6";#N/A,#N/A,FALSE,"T-7";#N/A,#N/A,FALSE,"T-8";#N/A,#N/A,FALSE,"T-9";#N/A,#N/A,FALSE,"T-10";#N/A,#N/A,FALSE,"T-11";#N/A,#N/A,FALSE,"T-12"}</definedName>
    <definedName name="rthy" localSheetId="16" hidden="1">{#N/A,#N/A,FALSE,"T-1";#N/A,#N/A,FALSE,"T-2";#N/A,#N/A,FALSE,"T-3";#N/A,#N/A,FALSE,"T-4";#N/A,#N/A,FALSE,"T-5";#N/A,#N/A,FALSE,"T-6";#N/A,#N/A,FALSE,"T-7";#N/A,#N/A,FALSE,"T-8";#N/A,#N/A,FALSE,"T-9";#N/A,#N/A,FALSE,"T-10";#N/A,#N/A,FALSE,"T-11";#N/A,#N/A,FALSE,"T-12"}</definedName>
    <definedName name="rthy" localSheetId="17" hidden="1">{#N/A,#N/A,FALSE,"T-1";#N/A,#N/A,FALSE,"T-2";#N/A,#N/A,FALSE,"T-3";#N/A,#N/A,FALSE,"T-4";#N/A,#N/A,FALSE,"T-5";#N/A,#N/A,FALSE,"T-6";#N/A,#N/A,FALSE,"T-7";#N/A,#N/A,FALSE,"T-8";#N/A,#N/A,FALSE,"T-9";#N/A,#N/A,FALSE,"T-10";#N/A,#N/A,FALSE,"T-11";#N/A,#N/A,FALSE,"T-12"}</definedName>
    <definedName name="rthy" localSheetId="18" hidden="1">{#N/A,#N/A,FALSE,"T-1";#N/A,#N/A,FALSE,"T-2";#N/A,#N/A,FALSE,"T-3";#N/A,#N/A,FALSE,"T-4";#N/A,#N/A,FALSE,"T-5";#N/A,#N/A,FALSE,"T-6";#N/A,#N/A,FALSE,"T-7";#N/A,#N/A,FALSE,"T-8";#N/A,#N/A,FALSE,"T-9";#N/A,#N/A,FALSE,"T-10";#N/A,#N/A,FALSE,"T-11";#N/A,#N/A,FALSE,"T-12"}</definedName>
    <definedName name="rthy" localSheetId="19" hidden="1">{#N/A,#N/A,FALSE,"T-1";#N/A,#N/A,FALSE,"T-2";#N/A,#N/A,FALSE,"T-3";#N/A,#N/A,FALSE,"T-4";#N/A,#N/A,FALSE,"T-5";#N/A,#N/A,FALSE,"T-6";#N/A,#N/A,FALSE,"T-7";#N/A,#N/A,FALSE,"T-8";#N/A,#N/A,FALSE,"T-9";#N/A,#N/A,FALSE,"T-10";#N/A,#N/A,FALSE,"T-11";#N/A,#N/A,FALSE,"T-12"}</definedName>
    <definedName name="rthy" localSheetId="20" hidden="1">{#N/A,#N/A,FALSE,"T-1";#N/A,#N/A,FALSE,"T-2";#N/A,#N/A,FALSE,"T-3";#N/A,#N/A,FALSE,"T-4";#N/A,#N/A,FALSE,"T-5";#N/A,#N/A,FALSE,"T-6";#N/A,#N/A,FALSE,"T-7";#N/A,#N/A,FALSE,"T-8";#N/A,#N/A,FALSE,"T-9";#N/A,#N/A,FALSE,"T-10";#N/A,#N/A,FALSE,"T-11";#N/A,#N/A,FALSE,"T-12"}</definedName>
    <definedName name="rthy" localSheetId="21" hidden="1">{#N/A,#N/A,FALSE,"T-1";#N/A,#N/A,FALSE,"T-2";#N/A,#N/A,FALSE,"T-3";#N/A,#N/A,FALSE,"T-4";#N/A,#N/A,FALSE,"T-5";#N/A,#N/A,FALSE,"T-6";#N/A,#N/A,FALSE,"T-7";#N/A,#N/A,FALSE,"T-8";#N/A,#N/A,FALSE,"T-9";#N/A,#N/A,FALSE,"T-10";#N/A,#N/A,FALSE,"T-11";#N/A,#N/A,FALSE,"T-12"}</definedName>
    <definedName name="rthy" localSheetId="9" hidden="1">{#N/A,#N/A,FALSE,"T-1";#N/A,#N/A,FALSE,"T-2";#N/A,#N/A,FALSE,"T-3";#N/A,#N/A,FALSE,"T-4";#N/A,#N/A,FALSE,"T-5";#N/A,#N/A,FALSE,"T-6";#N/A,#N/A,FALSE,"T-7";#N/A,#N/A,FALSE,"T-8";#N/A,#N/A,FALSE,"T-9";#N/A,#N/A,FALSE,"T-10";#N/A,#N/A,FALSE,"T-11";#N/A,#N/A,FALSE,"T-12"}</definedName>
    <definedName name="rthy" localSheetId="6" hidden="1">{#N/A,#N/A,FALSE,"T-1";#N/A,#N/A,FALSE,"T-2";#N/A,#N/A,FALSE,"T-3";#N/A,#N/A,FALSE,"T-4";#N/A,#N/A,FALSE,"T-5";#N/A,#N/A,FALSE,"T-6";#N/A,#N/A,FALSE,"T-7";#N/A,#N/A,FALSE,"T-8";#N/A,#N/A,FALSE,"T-9";#N/A,#N/A,FALSE,"T-10";#N/A,#N/A,FALSE,"T-11";#N/A,#N/A,FALSE,"T-12"}</definedName>
    <definedName name="rthy" localSheetId="5" hidden="1">{#N/A,#N/A,FALSE,"T-1";#N/A,#N/A,FALSE,"T-2";#N/A,#N/A,FALSE,"T-3";#N/A,#N/A,FALSE,"T-4";#N/A,#N/A,FALSE,"T-5";#N/A,#N/A,FALSE,"T-6";#N/A,#N/A,FALSE,"T-7";#N/A,#N/A,FALSE,"T-8";#N/A,#N/A,FALSE,"T-9";#N/A,#N/A,FALSE,"T-10";#N/A,#N/A,FALSE,"T-11";#N/A,#N/A,FALSE,"T-12"}</definedName>
    <definedName name="rthy" localSheetId="0" hidden="1">{#N/A,#N/A,FALSE,"T-1";#N/A,#N/A,FALSE,"T-2";#N/A,#N/A,FALSE,"T-3";#N/A,#N/A,FALSE,"T-4";#N/A,#N/A,FALSE,"T-5";#N/A,#N/A,FALSE,"T-6";#N/A,#N/A,FALSE,"T-7";#N/A,#N/A,FALSE,"T-8";#N/A,#N/A,FALSE,"T-9";#N/A,#N/A,FALSE,"T-10";#N/A,#N/A,FALSE,"T-11";#N/A,#N/A,FALSE,"T-12"}</definedName>
    <definedName name="rthy" localSheetId="10" hidden="1">{#N/A,#N/A,FALSE,"T-1";#N/A,#N/A,FALSE,"T-2";#N/A,#N/A,FALSE,"T-3";#N/A,#N/A,FALSE,"T-4";#N/A,#N/A,FALSE,"T-5";#N/A,#N/A,FALSE,"T-6";#N/A,#N/A,FALSE,"T-7";#N/A,#N/A,FALSE,"T-8";#N/A,#N/A,FALSE,"T-9";#N/A,#N/A,FALSE,"T-10";#N/A,#N/A,FALSE,"T-11";#N/A,#N/A,FALSE,"T-12"}</definedName>
    <definedName name="rthy" localSheetId="11" hidden="1">{#N/A,#N/A,FALSE,"T-1";#N/A,#N/A,FALSE,"T-2";#N/A,#N/A,FALSE,"T-3";#N/A,#N/A,FALSE,"T-4";#N/A,#N/A,FALSE,"T-5";#N/A,#N/A,FALSE,"T-6";#N/A,#N/A,FALSE,"T-7";#N/A,#N/A,FALSE,"T-8";#N/A,#N/A,FALSE,"T-9";#N/A,#N/A,FALSE,"T-10";#N/A,#N/A,FALSE,"T-11";#N/A,#N/A,FALSE,"T-12"}</definedName>
    <definedName name="rthy" localSheetId="12" hidden="1">{#N/A,#N/A,FALSE,"T-1";#N/A,#N/A,FALSE,"T-2";#N/A,#N/A,FALSE,"T-3";#N/A,#N/A,FALSE,"T-4";#N/A,#N/A,FALSE,"T-5";#N/A,#N/A,FALSE,"T-6";#N/A,#N/A,FALSE,"T-7";#N/A,#N/A,FALSE,"T-8";#N/A,#N/A,FALSE,"T-9";#N/A,#N/A,FALSE,"T-10";#N/A,#N/A,FALSE,"T-11";#N/A,#N/A,FALSE,"T-12"}</definedName>
    <definedName name="rthy" localSheetId="22" hidden="1">{#N/A,#N/A,FALSE,"T-1";#N/A,#N/A,FALSE,"T-2";#N/A,#N/A,FALSE,"T-3";#N/A,#N/A,FALSE,"T-4";#N/A,#N/A,FALSE,"T-5";#N/A,#N/A,FALSE,"T-6";#N/A,#N/A,FALSE,"T-7";#N/A,#N/A,FALSE,"T-8";#N/A,#N/A,FALSE,"T-9";#N/A,#N/A,FALSE,"T-10";#N/A,#N/A,FALSE,"T-11";#N/A,#N/A,FALSE,"T-12"}</definedName>
    <definedName name="rthy" localSheetId="7" hidden="1">{#N/A,#N/A,FALSE,"T-1";#N/A,#N/A,FALSE,"T-2";#N/A,#N/A,FALSE,"T-3";#N/A,#N/A,FALSE,"T-4";#N/A,#N/A,FALSE,"T-5";#N/A,#N/A,FALSE,"T-6";#N/A,#N/A,FALSE,"T-7";#N/A,#N/A,FALSE,"T-8";#N/A,#N/A,FALSE,"T-9";#N/A,#N/A,FALSE,"T-10";#N/A,#N/A,FALSE,"T-11";#N/A,#N/A,FALSE,"T-12"}</definedName>
    <definedName name="rthy" localSheetId="8" hidden="1">{#N/A,#N/A,FALSE,"T-1";#N/A,#N/A,FALSE,"T-2";#N/A,#N/A,FALSE,"T-3";#N/A,#N/A,FALSE,"T-4";#N/A,#N/A,FALSE,"T-5";#N/A,#N/A,FALSE,"T-6";#N/A,#N/A,FALSE,"T-7";#N/A,#N/A,FALSE,"T-8";#N/A,#N/A,FALSE,"T-9";#N/A,#N/A,FALSE,"T-10";#N/A,#N/A,FALSE,"T-11";#N/A,#N/A,FALSE,"T-12"}</definedName>
    <definedName name="rthy" hidden="1">{#N/A,#N/A,FALSE,"T-1";#N/A,#N/A,FALSE,"T-2";#N/A,#N/A,FALSE,"T-3";#N/A,#N/A,FALSE,"T-4";#N/A,#N/A,FALSE,"T-5";#N/A,#N/A,FALSE,"T-6";#N/A,#N/A,FALSE,"T-7";#N/A,#N/A,FALSE,"T-8";#N/A,#N/A,FALSE,"T-9";#N/A,#N/A,FALSE,"T-10";#N/A,#N/A,FALSE,"T-11";#N/A,#N/A,FALSE,"T-12"}</definedName>
    <definedName name="Sales">'[2]#REF'!$B$5:$CC$20</definedName>
    <definedName name="SAPBEXdnldView" hidden="1">"18AM2I51DBVHLOTIZWWEC0X21"</definedName>
    <definedName name="SAPBEXsysID" hidden="1">"BWX"</definedName>
    <definedName name="sdfg" localSheetId="24" hidden="1">{#N/A,#N/A,TRUE,"Nagłówek"}</definedName>
    <definedName name="sdfg" localSheetId="13" hidden="1">{#N/A,#N/A,TRUE,"Nagłówek"}</definedName>
    <definedName name="sdfg" localSheetId="14" hidden="1">{#N/A,#N/A,TRUE,"Nagłówek"}</definedName>
    <definedName name="sdfg" localSheetId="15" hidden="1">{#N/A,#N/A,TRUE,"Nagłówek"}</definedName>
    <definedName name="sdfg" localSheetId="16" hidden="1">{#N/A,#N/A,TRUE,"Nagłówek"}</definedName>
    <definedName name="sdfg" localSheetId="17" hidden="1">{#N/A,#N/A,TRUE,"Nagłówek"}</definedName>
    <definedName name="sdfg" localSheetId="18" hidden="1">{#N/A,#N/A,TRUE,"Nagłówek"}</definedName>
    <definedName name="sdfg" localSheetId="19" hidden="1">{#N/A,#N/A,TRUE,"Nagłówek"}</definedName>
    <definedName name="sdfg" localSheetId="20" hidden="1">{#N/A,#N/A,TRUE,"Nagłówek"}</definedName>
    <definedName name="sdfg" localSheetId="21" hidden="1">{#N/A,#N/A,TRUE,"Nagłówek"}</definedName>
    <definedName name="sdfg" localSheetId="9" hidden="1">{#N/A,#N/A,TRUE,"Nagłówek"}</definedName>
    <definedName name="sdfg" localSheetId="6" hidden="1">{#N/A,#N/A,TRUE,"Nagłówek"}</definedName>
    <definedName name="sdfg" localSheetId="5" hidden="1">{#N/A,#N/A,TRUE,"Nagłówek"}</definedName>
    <definedName name="sdfg" localSheetId="0" hidden="1">{#N/A,#N/A,TRUE,"Nagłówek"}</definedName>
    <definedName name="sdfg" localSheetId="10" hidden="1">{#N/A,#N/A,TRUE,"Nagłówek"}</definedName>
    <definedName name="sdfg" localSheetId="11" hidden="1">{#N/A,#N/A,TRUE,"Nagłówek"}</definedName>
    <definedName name="sdfg" localSheetId="12" hidden="1">{#N/A,#N/A,TRUE,"Nagłówek"}</definedName>
    <definedName name="sdfg" localSheetId="22" hidden="1">{#N/A,#N/A,TRUE,"Nagłówek"}</definedName>
    <definedName name="sdfg" localSheetId="7" hidden="1">{#N/A,#N/A,TRUE,"Nagłówek"}</definedName>
    <definedName name="sdfg" localSheetId="8" hidden="1">{#N/A,#N/A,TRUE,"Nagłówek"}</definedName>
    <definedName name="sdfg" hidden="1">{#N/A,#N/A,TRUE,"Nagłówek"}</definedName>
    <definedName name="sp" localSheetId="24" hidden="1">{#N/A,#N/A,TRUE,"Nagłówek"}</definedName>
    <definedName name="sp" localSheetId="13" hidden="1">{#N/A,#N/A,TRUE,"Nagłówek"}</definedName>
    <definedName name="sp" localSheetId="14" hidden="1">{#N/A,#N/A,TRUE,"Nagłówek"}</definedName>
    <definedName name="sp" localSheetId="15" hidden="1">{#N/A,#N/A,TRUE,"Nagłówek"}</definedName>
    <definedName name="sp" localSheetId="16" hidden="1">{#N/A,#N/A,TRUE,"Nagłówek"}</definedName>
    <definedName name="sp" localSheetId="17" hidden="1">{#N/A,#N/A,TRUE,"Nagłówek"}</definedName>
    <definedName name="sp" localSheetId="18" hidden="1">{#N/A,#N/A,TRUE,"Nagłówek"}</definedName>
    <definedName name="sp" localSheetId="19" hidden="1">{#N/A,#N/A,TRUE,"Nagłówek"}</definedName>
    <definedName name="sp" localSheetId="20" hidden="1">{#N/A,#N/A,TRUE,"Nagłówek"}</definedName>
    <definedName name="sp" localSheetId="21" hidden="1">{#N/A,#N/A,TRUE,"Nagłówek"}</definedName>
    <definedName name="sp" localSheetId="9" hidden="1">{#N/A,#N/A,TRUE,"Nagłówek"}</definedName>
    <definedName name="sp" localSheetId="6" hidden="1">{#N/A,#N/A,TRUE,"Nagłówek"}</definedName>
    <definedName name="sp" localSheetId="5" hidden="1">{#N/A,#N/A,TRUE,"Nagłówek"}</definedName>
    <definedName name="sp" localSheetId="0" hidden="1">{#N/A,#N/A,TRUE,"Nagłówek"}</definedName>
    <definedName name="sp" localSheetId="10" hidden="1">{#N/A,#N/A,TRUE,"Nagłówek"}</definedName>
    <definedName name="sp" localSheetId="11" hidden="1">{#N/A,#N/A,TRUE,"Nagłówek"}</definedName>
    <definedName name="sp" localSheetId="12" hidden="1">{#N/A,#N/A,TRUE,"Nagłówek"}</definedName>
    <definedName name="sp" localSheetId="22" hidden="1">{#N/A,#N/A,TRUE,"Nagłówek"}</definedName>
    <definedName name="sp" localSheetId="7" hidden="1">{#N/A,#N/A,TRUE,"Nagłówek"}</definedName>
    <definedName name="sp" localSheetId="8" hidden="1">{#N/A,#N/A,TRUE,"Nagłówek"}</definedName>
    <definedName name="sp" hidden="1">{#N/A,#N/A,TRUE,"Nagłówek"}</definedName>
    <definedName name="tenrok" localSheetId="14">#REF!</definedName>
    <definedName name="tenrok" localSheetId="15">#REF!</definedName>
    <definedName name="tenrok" localSheetId="16">#REF!</definedName>
    <definedName name="tenrok" localSheetId="18">#REF!</definedName>
    <definedName name="tenrok" localSheetId="19">#REF!</definedName>
    <definedName name="tenrok" localSheetId="20">#REF!</definedName>
    <definedName name="tenrok" localSheetId="21">#REF!</definedName>
    <definedName name="tenrok" localSheetId="11">#REF!</definedName>
    <definedName name="tenrok" localSheetId="12">#REF!</definedName>
    <definedName name="tenrok" localSheetId="22">#REF!</definedName>
    <definedName name="tenrok">#REF!</definedName>
    <definedName name="TEST0" localSheetId="14">#REF!</definedName>
    <definedName name="TEST0" localSheetId="15">#REF!</definedName>
    <definedName name="TEST0" localSheetId="16">#REF!</definedName>
    <definedName name="TEST0" localSheetId="18">#REF!</definedName>
    <definedName name="TEST0" localSheetId="19">#REF!</definedName>
    <definedName name="TEST0" localSheetId="20">#REF!</definedName>
    <definedName name="TEST0" localSheetId="21">#REF!</definedName>
    <definedName name="TEST0" localSheetId="11">#REF!</definedName>
    <definedName name="TEST0" localSheetId="12">#REF!</definedName>
    <definedName name="TEST0">#REF!</definedName>
    <definedName name="TESTHKEY" localSheetId="14">#REF!</definedName>
    <definedName name="TESTHKEY" localSheetId="15">#REF!</definedName>
    <definedName name="TESTHKEY" localSheetId="16">#REF!</definedName>
    <definedName name="TESTHKEY" localSheetId="18">#REF!</definedName>
    <definedName name="TESTHKEY" localSheetId="19">#REF!</definedName>
    <definedName name="TESTHKEY" localSheetId="20">#REF!</definedName>
    <definedName name="TESTHKEY" localSheetId="21">#REF!</definedName>
    <definedName name="TESTHKEY" localSheetId="11">#REF!</definedName>
    <definedName name="TESTHKEY" localSheetId="12">#REF!</definedName>
    <definedName name="TESTHKEY">#REF!</definedName>
    <definedName name="TESTKEYS" localSheetId="14">#REF!</definedName>
    <definedName name="TESTKEYS" localSheetId="15">#REF!</definedName>
    <definedName name="TESTKEYS" localSheetId="16">#REF!</definedName>
    <definedName name="TESTKEYS" localSheetId="18">#REF!</definedName>
    <definedName name="TESTKEYS" localSheetId="19">#REF!</definedName>
    <definedName name="TESTKEYS" localSheetId="20">#REF!</definedName>
    <definedName name="TESTKEYS" localSheetId="21">#REF!</definedName>
    <definedName name="TESTKEYS" localSheetId="11">#REF!</definedName>
    <definedName name="TESTKEYS" localSheetId="12">#REF!</definedName>
    <definedName name="TESTKEYS">#REF!</definedName>
    <definedName name="TESTVKEY" localSheetId="14">#REF!</definedName>
    <definedName name="TESTVKEY" localSheetId="15">#REF!</definedName>
    <definedName name="TESTVKEY" localSheetId="16">#REF!</definedName>
    <definedName name="TESTVKEY" localSheetId="18">#REF!</definedName>
    <definedName name="TESTVKEY" localSheetId="19">#REF!</definedName>
    <definedName name="TESTVKEY" localSheetId="20">#REF!</definedName>
    <definedName name="TESTVKEY" localSheetId="21">#REF!</definedName>
    <definedName name="TESTVKEY" localSheetId="11">#REF!</definedName>
    <definedName name="TESTVKEY" localSheetId="12">#REF!</definedName>
    <definedName name="TESTVKEY">#REF!</definedName>
    <definedName name="ttt" localSheetId="14">#REF!</definedName>
    <definedName name="ttt" localSheetId="15">#REF!</definedName>
    <definedName name="ttt" localSheetId="16">#REF!</definedName>
    <definedName name="ttt" localSheetId="18">#REF!</definedName>
    <definedName name="ttt" localSheetId="19">#REF!</definedName>
    <definedName name="ttt" localSheetId="20">#REF!</definedName>
    <definedName name="ttt" localSheetId="21">#REF!</definedName>
    <definedName name="ttt" localSheetId="11">#REF!</definedName>
    <definedName name="ttt" localSheetId="12">#REF!</definedName>
    <definedName name="ttt">#REF!</definedName>
    <definedName name="VIII" localSheetId="24" hidden="1">{#N/A,#N/A,TRUE,"Nagłówek"}</definedName>
    <definedName name="VIII" localSheetId="13" hidden="1">{#N/A,#N/A,TRUE,"Nagłówek"}</definedName>
    <definedName name="VIII" localSheetId="14" hidden="1">{#N/A,#N/A,TRUE,"Nagłówek"}</definedName>
    <definedName name="VIII" localSheetId="15" hidden="1">{#N/A,#N/A,TRUE,"Nagłówek"}</definedName>
    <definedName name="VIII" localSheetId="16" hidden="1">{#N/A,#N/A,TRUE,"Nagłówek"}</definedName>
    <definedName name="VIII" localSheetId="17" hidden="1">{#N/A,#N/A,TRUE,"Nagłówek"}</definedName>
    <definedName name="VIII" localSheetId="18" hidden="1">{#N/A,#N/A,TRUE,"Nagłówek"}</definedName>
    <definedName name="VIII" localSheetId="19" hidden="1">{#N/A,#N/A,TRUE,"Nagłówek"}</definedName>
    <definedName name="VIII" localSheetId="20" hidden="1">{#N/A,#N/A,TRUE,"Nagłówek"}</definedName>
    <definedName name="VIII" localSheetId="21" hidden="1">{#N/A,#N/A,TRUE,"Nagłówek"}</definedName>
    <definedName name="VIII" localSheetId="9" hidden="1">{#N/A,#N/A,TRUE,"Nagłówek"}</definedName>
    <definedName name="VIII" localSheetId="6" hidden="1">{#N/A,#N/A,TRUE,"Nagłówek"}</definedName>
    <definedName name="VIII" localSheetId="5" hidden="1">{#N/A,#N/A,TRUE,"Nagłówek"}</definedName>
    <definedName name="VIII" localSheetId="0" hidden="1">{#N/A,#N/A,TRUE,"Nagłówek"}</definedName>
    <definedName name="VIII" localSheetId="10" hidden="1">{#N/A,#N/A,TRUE,"Nagłówek"}</definedName>
    <definedName name="VIII" localSheetId="11" hidden="1">{#N/A,#N/A,TRUE,"Nagłówek"}</definedName>
    <definedName name="VIII" localSheetId="12" hidden="1">{#N/A,#N/A,TRUE,"Nagłówek"}</definedName>
    <definedName name="VIII" localSheetId="22" hidden="1">{#N/A,#N/A,TRUE,"Nagłówek"}</definedName>
    <definedName name="VIII" localSheetId="7" hidden="1">{#N/A,#N/A,TRUE,"Nagłówek"}</definedName>
    <definedName name="VIII" localSheetId="8" hidden="1">{#N/A,#N/A,TRUE,"Nagłówek"}</definedName>
    <definedName name="VIII" hidden="1">{#N/A,#N/A,TRUE,"Nagłówek"}</definedName>
    <definedName name="wp" localSheetId="24" hidden="1">{#N/A,#N/A,TRUE,"Nagłówek"}</definedName>
    <definedName name="wp" localSheetId="13" hidden="1">{#N/A,#N/A,TRUE,"Nagłówek"}</definedName>
    <definedName name="wp" localSheetId="14" hidden="1">{#N/A,#N/A,TRUE,"Nagłówek"}</definedName>
    <definedName name="wp" localSheetId="15" hidden="1">{#N/A,#N/A,TRUE,"Nagłówek"}</definedName>
    <definedName name="wp" localSheetId="16" hidden="1">{#N/A,#N/A,TRUE,"Nagłówek"}</definedName>
    <definedName name="wp" localSheetId="17" hidden="1">{#N/A,#N/A,TRUE,"Nagłówek"}</definedName>
    <definedName name="wp" localSheetId="18" hidden="1">{#N/A,#N/A,TRUE,"Nagłówek"}</definedName>
    <definedName name="wp" localSheetId="19" hidden="1">{#N/A,#N/A,TRUE,"Nagłówek"}</definedName>
    <definedName name="wp" localSheetId="20" hidden="1">{#N/A,#N/A,TRUE,"Nagłówek"}</definedName>
    <definedName name="wp" localSheetId="21" hidden="1">{#N/A,#N/A,TRUE,"Nagłówek"}</definedName>
    <definedName name="wp" localSheetId="9" hidden="1">{#N/A,#N/A,TRUE,"Nagłówek"}</definedName>
    <definedName name="wp" localSheetId="6" hidden="1">{#N/A,#N/A,TRUE,"Nagłówek"}</definedName>
    <definedName name="wp" localSheetId="5" hidden="1">{#N/A,#N/A,TRUE,"Nagłówek"}</definedName>
    <definedName name="wp" localSheetId="0" hidden="1">{#N/A,#N/A,TRUE,"Nagłówek"}</definedName>
    <definedName name="wp" localSheetId="10" hidden="1">{#N/A,#N/A,TRUE,"Nagłówek"}</definedName>
    <definedName name="wp" localSheetId="11" hidden="1">{#N/A,#N/A,TRUE,"Nagłówek"}</definedName>
    <definedName name="wp" localSheetId="12" hidden="1">{#N/A,#N/A,TRUE,"Nagłówek"}</definedName>
    <definedName name="wp" localSheetId="22" hidden="1">{#N/A,#N/A,TRUE,"Nagłówek"}</definedName>
    <definedName name="wp" localSheetId="7" hidden="1">{#N/A,#N/A,TRUE,"Nagłówek"}</definedName>
    <definedName name="wp" localSheetId="8" hidden="1">{#N/A,#N/A,TRUE,"Nagłówek"}</definedName>
    <definedName name="wp" hidden="1">{#N/A,#N/A,TRUE,"Nagłówek"}</definedName>
    <definedName name="wpl" localSheetId="24" hidden="1">{#N/A,#N/A,TRUE,"Nagłówek"}</definedName>
    <definedName name="wpl" localSheetId="13" hidden="1">{#N/A,#N/A,TRUE,"Nagłówek"}</definedName>
    <definedName name="wpl" localSheetId="14" hidden="1">{#N/A,#N/A,TRUE,"Nagłówek"}</definedName>
    <definedName name="wpl" localSheetId="15" hidden="1">{#N/A,#N/A,TRUE,"Nagłówek"}</definedName>
    <definedName name="wpl" localSheetId="16" hidden="1">{#N/A,#N/A,TRUE,"Nagłówek"}</definedName>
    <definedName name="wpl" localSheetId="17" hidden="1">{#N/A,#N/A,TRUE,"Nagłówek"}</definedName>
    <definedName name="wpl" localSheetId="18" hidden="1">{#N/A,#N/A,TRUE,"Nagłówek"}</definedName>
    <definedName name="wpl" localSheetId="19" hidden="1">{#N/A,#N/A,TRUE,"Nagłówek"}</definedName>
    <definedName name="wpl" localSheetId="20" hidden="1">{#N/A,#N/A,TRUE,"Nagłówek"}</definedName>
    <definedName name="wpl" localSheetId="21" hidden="1">{#N/A,#N/A,TRUE,"Nagłówek"}</definedName>
    <definedName name="wpl" localSheetId="9" hidden="1">{#N/A,#N/A,TRUE,"Nagłówek"}</definedName>
    <definedName name="wpl" localSheetId="6" hidden="1">{#N/A,#N/A,TRUE,"Nagłówek"}</definedName>
    <definedName name="wpl" localSheetId="5" hidden="1">{#N/A,#N/A,TRUE,"Nagłówek"}</definedName>
    <definedName name="wpl" localSheetId="0" hidden="1">{#N/A,#N/A,TRUE,"Nagłówek"}</definedName>
    <definedName name="wpl" localSheetId="10" hidden="1">{#N/A,#N/A,TRUE,"Nagłówek"}</definedName>
    <definedName name="wpl" localSheetId="11" hidden="1">{#N/A,#N/A,TRUE,"Nagłówek"}</definedName>
    <definedName name="wpl" localSheetId="12" hidden="1">{#N/A,#N/A,TRUE,"Nagłówek"}</definedName>
    <definedName name="wpl" localSheetId="22" hidden="1">{#N/A,#N/A,TRUE,"Nagłówek"}</definedName>
    <definedName name="wpl" localSheetId="7" hidden="1">{#N/A,#N/A,TRUE,"Nagłówek"}</definedName>
    <definedName name="wpl" localSheetId="8" hidden="1">{#N/A,#N/A,TRUE,"Nagłówek"}</definedName>
    <definedName name="wpl" hidden="1">{#N/A,#N/A,TRUE,"Nagłówek"}</definedName>
    <definedName name="wpływ" localSheetId="24" hidden="1">{#N/A,#N/A,TRUE,"Nagłówek"}</definedName>
    <definedName name="wpływ" localSheetId="13" hidden="1">{#N/A,#N/A,TRUE,"Nagłówek"}</definedName>
    <definedName name="wpływ" localSheetId="14" hidden="1">{#N/A,#N/A,TRUE,"Nagłówek"}</definedName>
    <definedName name="wpływ" localSheetId="15" hidden="1">{#N/A,#N/A,TRUE,"Nagłówek"}</definedName>
    <definedName name="wpływ" localSheetId="16" hidden="1">{#N/A,#N/A,TRUE,"Nagłówek"}</definedName>
    <definedName name="wpływ" localSheetId="17" hidden="1">{#N/A,#N/A,TRUE,"Nagłówek"}</definedName>
    <definedName name="wpływ" localSheetId="18" hidden="1">{#N/A,#N/A,TRUE,"Nagłówek"}</definedName>
    <definedName name="wpływ" localSheetId="19" hidden="1">{#N/A,#N/A,TRUE,"Nagłówek"}</definedName>
    <definedName name="wpływ" localSheetId="20" hidden="1">{#N/A,#N/A,TRUE,"Nagłówek"}</definedName>
    <definedName name="wpływ" localSheetId="21" hidden="1">{#N/A,#N/A,TRUE,"Nagłówek"}</definedName>
    <definedName name="wpływ" localSheetId="9" hidden="1">{#N/A,#N/A,TRUE,"Nagłówek"}</definedName>
    <definedName name="wpływ" localSheetId="6" hidden="1">{#N/A,#N/A,TRUE,"Nagłówek"}</definedName>
    <definedName name="wpływ" localSheetId="5" hidden="1">{#N/A,#N/A,TRUE,"Nagłówek"}</definedName>
    <definedName name="wpływ" localSheetId="0" hidden="1">{#N/A,#N/A,TRUE,"Nagłówek"}</definedName>
    <definedName name="wpływ" localSheetId="10" hidden="1">{#N/A,#N/A,TRUE,"Nagłówek"}</definedName>
    <definedName name="wpływ" localSheetId="11" hidden="1">{#N/A,#N/A,TRUE,"Nagłówek"}</definedName>
    <definedName name="wpływ" localSheetId="12" hidden="1">{#N/A,#N/A,TRUE,"Nagłówek"}</definedName>
    <definedName name="wpływ" localSheetId="22" hidden="1">{#N/A,#N/A,TRUE,"Nagłówek"}</definedName>
    <definedName name="wpływ" localSheetId="7" hidden="1">{#N/A,#N/A,TRUE,"Nagłówek"}</definedName>
    <definedName name="wpływ" localSheetId="8" hidden="1">{#N/A,#N/A,TRUE,"Nagłówek"}</definedName>
    <definedName name="wpływ" hidden="1">{#N/A,#N/A,TRUE,"Nagłówek"}</definedName>
    <definedName name="wrn.inwest." localSheetId="24" hidden="1">{#N/A,#N/A,TRUE,"Nagłówek"}</definedName>
    <definedName name="wrn.inwest." localSheetId="13" hidden="1">{#N/A,#N/A,TRUE,"Nagłówek"}</definedName>
    <definedName name="wrn.inwest." localSheetId="14" hidden="1">{#N/A,#N/A,TRUE,"Nagłówek"}</definedName>
    <definedName name="wrn.inwest." localSheetId="15" hidden="1">{#N/A,#N/A,TRUE,"Nagłówek"}</definedName>
    <definedName name="wrn.inwest." localSheetId="16" hidden="1">{#N/A,#N/A,TRUE,"Nagłówek"}</definedName>
    <definedName name="wrn.inwest." localSheetId="17" hidden="1">{#N/A,#N/A,TRUE,"Nagłówek"}</definedName>
    <definedName name="wrn.inwest." localSheetId="18" hidden="1">{#N/A,#N/A,TRUE,"Nagłówek"}</definedName>
    <definedName name="wrn.inwest." localSheetId="19" hidden="1">{#N/A,#N/A,TRUE,"Nagłówek"}</definedName>
    <definedName name="wrn.inwest." localSheetId="20" hidden="1">{#N/A,#N/A,TRUE,"Nagłówek"}</definedName>
    <definedName name="wrn.inwest." localSheetId="21" hidden="1">{#N/A,#N/A,TRUE,"Nagłówek"}</definedName>
    <definedName name="wrn.inwest." localSheetId="9" hidden="1">{#N/A,#N/A,TRUE,"Nagłówek"}</definedName>
    <definedName name="wrn.inwest." localSheetId="6" hidden="1">{#N/A,#N/A,TRUE,"Nagłówek"}</definedName>
    <definedName name="wrn.inwest." localSheetId="5" hidden="1">{#N/A,#N/A,TRUE,"Nagłówek"}</definedName>
    <definedName name="wrn.inwest." localSheetId="0" hidden="1">{#N/A,#N/A,TRUE,"Nagłówek"}</definedName>
    <definedName name="wrn.inwest." localSheetId="10" hidden="1">{#N/A,#N/A,TRUE,"Nagłówek"}</definedName>
    <definedName name="wrn.inwest." localSheetId="11" hidden="1">{#N/A,#N/A,TRUE,"Nagłówek"}</definedName>
    <definedName name="wrn.inwest." localSheetId="12" hidden="1">{#N/A,#N/A,TRUE,"Nagłówek"}</definedName>
    <definedName name="wrn.inwest." localSheetId="22" hidden="1">{#N/A,#N/A,TRUE,"Nagłówek"}</definedName>
    <definedName name="wrn.inwest." localSheetId="7" hidden="1">{#N/A,#N/A,TRUE,"Nagłówek"}</definedName>
    <definedName name="wrn.inwest." localSheetId="8" hidden="1">{#N/A,#N/A,TRUE,"Nagłówek"}</definedName>
    <definedName name="wrn.inwest." hidden="1">{#N/A,#N/A,TRUE,"Nagłówek"}</definedName>
    <definedName name="wrn.market." localSheetId="24" hidden="1">{#N/A,#N/A,FALSE,"C-12";#N/A,#N/A,FALSE,"T-7";#N/A,#N/A,FALSE,"T-8";#N/A,#N/A,FALSE,"T-9";#N/A,#N/A,FALSE,"T-10";#N/A,#N/A,FALSE,"T-11";#N/A,#N/A,FALSE,"C-13";#N/A,#N/A,FALSE,"T-12"}</definedName>
    <definedName name="wrn.market." localSheetId="13" hidden="1">{#N/A,#N/A,FALSE,"C-12";#N/A,#N/A,FALSE,"T-7";#N/A,#N/A,FALSE,"T-8";#N/A,#N/A,FALSE,"T-9";#N/A,#N/A,FALSE,"T-10";#N/A,#N/A,FALSE,"T-11";#N/A,#N/A,FALSE,"C-13";#N/A,#N/A,FALSE,"T-12"}</definedName>
    <definedName name="wrn.market." localSheetId="14" hidden="1">{#N/A,#N/A,FALSE,"C-12";#N/A,#N/A,FALSE,"T-7";#N/A,#N/A,FALSE,"T-8";#N/A,#N/A,FALSE,"T-9";#N/A,#N/A,FALSE,"T-10";#N/A,#N/A,FALSE,"T-11";#N/A,#N/A,FALSE,"C-13";#N/A,#N/A,FALSE,"T-12"}</definedName>
    <definedName name="wrn.market." localSheetId="15" hidden="1">{#N/A,#N/A,FALSE,"C-12";#N/A,#N/A,FALSE,"T-7";#N/A,#N/A,FALSE,"T-8";#N/A,#N/A,FALSE,"T-9";#N/A,#N/A,FALSE,"T-10";#N/A,#N/A,FALSE,"T-11";#N/A,#N/A,FALSE,"C-13";#N/A,#N/A,FALSE,"T-12"}</definedName>
    <definedName name="wrn.market." localSheetId="16" hidden="1">{#N/A,#N/A,FALSE,"C-12";#N/A,#N/A,FALSE,"T-7";#N/A,#N/A,FALSE,"T-8";#N/A,#N/A,FALSE,"T-9";#N/A,#N/A,FALSE,"T-10";#N/A,#N/A,FALSE,"T-11";#N/A,#N/A,FALSE,"C-13";#N/A,#N/A,FALSE,"T-12"}</definedName>
    <definedName name="wrn.market." localSheetId="17" hidden="1">{#N/A,#N/A,FALSE,"C-12";#N/A,#N/A,FALSE,"T-7";#N/A,#N/A,FALSE,"T-8";#N/A,#N/A,FALSE,"T-9";#N/A,#N/A,FALSE,"T-10";#N/A,#N/A,FALSE,"T-11";#N/A,#N/A,FALSE,"C-13";#N/A,#N/A,FALSE,"T-12"}</definedName>
    <definedName name="wrn.market." localSheetId="18" hidden="1">{#N/A,#N/A,FALSE,"C-12";#N/A,#N/A,FALSE,"T-7";#N/A,#N/A,FALSE,"T-8";#N/A,#N/A,FALSE,"T-9";#N/A,#N/A,FALSE,"T-10";#N/A,#N/A,FALSE,"T-11";#N/A,#N/A,FALSE,"C-13";#N/A,#N/A,FALSE,"T-12"}</definedName>
    <definedName name="wrn.market." localSheetId="19" hidden="1">{#N/A,#N/A,FALSE,"C-12";#N/A,#N/A,FALSE,"T-7";#N/A,#N/A,FALSE,"T-8";#N/A,#N/A,FALSE,"T-9";#N/A,#N/A,FALSE,"T-10";#N/A,#N/A,FALSE,"T-11";#N/A,#N/A,FALSE,"C-13";#N/A,#N/A,FALSE,"T-12"}</definedName>
    <definedName name="wrn.market." localSheetId="20" hidden="1">{#N/A,#N/A,FALSE,"C-12";#N/A,#N/A,FALSE,"T-7";#N/A,#N/A,FALSE,"T-8";#N/A,#N/A,FALSE,"T-9";#N/A,#N/A,FALSE,"T-10";#N/A,#N/A,FALSE,"T-11";#N/A,#N/A,FALSE,"C-13";#N/A,#N/A,FALSE,"T-12"}</definedName>
    <definedName name="wrn.market." localSheetId="21" hidden="1">{#N/A,#N/A,FALSE,"C-12";#N/A,#N/A,FALSE,"T-7";#N/A,#N/A,FALSE,"T-8";#N/A,#N/A,FALSE,"T-9";#N/A,#N/A,FALSE,"T-10";#N/A,#N/A,FALSE,"T-11";#N/A,#N/A,FALSE,"C-13";#N/A,#N/A,FALSE,"T-12"}</definedName>
    <definedName name="wrn.market." localSheetId="9" hidden="1">{#N/A,#N/A,FALSE,"C-12";#N/A,#N/A,FALSE,"T-7";#N/A,#N/A,FALSE,"T-8";#N/A,#N/A,FALSE,"T-9";#N/A,#N/A,FALSE,"T-10";#N/A,#N/A,FALSE,"T-11";#N/A,#N/A,FALSE,"C-13";#N/A,#N/A,FALSE,"T-12"}</definedName>
    <definedName name="wrn.market." localSheetId="6" hidden="1">{#N/A,#N/A,FALSE,"C-12";#N/A,#N/A,FALSE,"T-7";#N/A,#N/A,FALSE,"T-8";#N/A,#N/A,FALSE,"T-9";#N/A,#N/A,FALSE,"T-10";#N/A,#N/A,FALSE,"T-11";#N/A,#N/A,FALSE,"C-13";#N/A,#N/A,FALSE,"T-12"}</definedName>
    <definedName name="wrn.market." localSheetId="5" hidden="1">{#N/A,#N/A,FALSE,"C-12";#N/A,#N/A,FALSE,"T-7";#N/A,#N/A,FALSE,"T-8";#N/A,#N/A,FALSE,"T-9";#N/A,#N/A,FALSE,"T-10";#N/A,#N/A,FALSE,"T-11";#N/A,#N/A,FALSE,"C-13";#N/A,#N/A,FALSE,"T-12"}</definedName>
    <definedName name="wrn.market." localSheetId="0" hidden="1">{#N/A,#N/A,FALSE,"C-12";#N/A,#N/A,FALSE,"T-7";#N/A,#N/A,FALSE,"T-8";#N/A,#N/A,FALSE,"T-9";#N/A,#N/A,FALSE,"T-10";#N/A,#N/A,FALSE,"T-11";#N/A,#N/A,FALSE,"C-13";#N/A,#N/A,FALSE,"T-12"}</definedName>
    <definedName name="wrn.market." localSheetId="10" hidden="1">{#N/A,#N/A,FALSE,"C-12";#N/A,#N/A,FALSE,"T-7";#N/A,#N/A,FALSE,"T-8";#N/A,#N/A,FALSE,"T-9";#N/A,#N/A,FALSE,"T-10";#N/A,#N/A,FALSE,"T-11";#N/A,#N/A,FALSE,"C-13";#N/A,#N/A,FALSE,"T-12"}</definedName>
    <definedName name="wrn.market." localSheetId="11" hidden="1">{#N/A,#N/A,FALSE,"C-12";#N/A,#N/A,FALSE,"T-7";#N/A,#N/A,FALSE,"T-8";#N/A,#N/A,FALSE,"T-9";#N/A,#N/A,FALSE,"T-10";#N/A,#N/A,FALSE,"T-11";#N/A,#N/A,FALSE,"C-13";#N/A,#N/A,FALSE,"T-12"}</definedName>
    <definedName name="wrn.market." localSheetId="12" hidden="1">{#N/A,#N/A,FALSE,"C-12";#N/A,#N/A,FALSE,"T-7";#N/A,#N/A,FALSE,"T-8";#N/A,#N/A,FALSE,"T-9";#N/A,#N/A,FALSE,"T-10";#N/A,#N/A,FALSE,"T-11";#N/A,#N/A,FALSE,"C-13";#N/A,#N/A,FALSE,"T-12"}</definedName>
    <definedName name="wrn.market." localSheetId="22" hidden="1">{#N/A,#N/A,FALSE,"C-12";#N/A,#N/A,FALSE,"T-7";#N/A,#N/A,FALSE,"T-8";#N/A,#N/A,FALSE,"T-9";#N/A,#N/A,FALSE,"T-10";#N/A,#N/A,FALSE,"T-11";#N/A,#N/A,FALSE,"C-13";#N/A,#N/A,FALSE,"T-12"}</definedName>
    <definedName name="wrn.market." localSheetId="7" hidden="1">{#N/A,#N/A,FALSE,"C-12";#N/A,#N/A,FALSE,"T-7";#N/A,#N/A,FALSE,"T-8";#N/A,#N/A,FALSE,"T-9";#N/A,#N/A,FALSE,"T-10";#N/A,#N/A,FALSE,"T-11";#N/A,#N/A,FALSE,"C-13";#N/A,#N/A,FALSE,"T-12"}</definedName>
    <definedName name="wrn.market." localSheetId="8" hidden="1">{#N/A,#N/A,FALSE,"C-12";#N/A,#N/A,FALSE,"T-7";#N/A,#N/A,FALSE,"T-8";#N/A,#N/A,FALSE,"T-9";#N/A,#N/A,FALSE,"T-10";#N/A,#N/A,FALSE,"T-11";#N/A,#N/A,FALSE,"C-13";#N/A,#N/A,FALSE,"T-12"}</definedName>
    <definedName name="wrn.market." hidden="1">{#N/A,#N/A,FALSE,"C-12";#N/A,#N/A,FALSE,"T-7";#N/A,#N/A,FALSE,"T-8";#N/A,#N/A,FALSE,"T-9";#N/A,#N/A,FALSE,"T-10";#N/A,#N/A,FALSE,"T-11";#N/A,#N/A,FALSE,"C-13";#N/A,#N/A,FALSE,"T-12"}</definedName>
    <definedName name="wrn.refinery." localSheetId="24" hidden="1">{#N/A,#N/A,FALSE,"T-1";#N/A,#N/A,FALSE,"C-7";#N/A,#N/A,FALSE,"C-8";#N/A,#N/A,FALSE,"T-2";#N/A,#N/A,FALSE,"C-9A";#N/A,#N/A,FALSE,"C-9B";#N/A,#N/A,FALSE,"T-3";#N/A,#N/A,FALSE,"T-4";#N/A,#N/A,FALSE,"C-10";#N/A,#N/A,FALSE,"T-5";#N/A,#N/A,FALSE,"C-11";#N/A,#N/A,FALSE,"T-6"}</definedName>
    <definedName name="wrn.refinery." localSheetId="13" hidden="1">{#N/A,#N/A,FALSE,"T-1";#N/A,#N/A,FALSE,"C-7";#N/A,#N/A,FALSE,"C-8";#N/A,#N/A,FALSE,"T-2";#N/A,#N/A,FALSE,"C-9A";#N/A,#N/A,FALSE,"C-9B";#N/A,#N/A,FALSE,"T-3";#N/A,#N/A,FALSE,"T-4";#N/A,#N/A,FALSE,"C-10";#N/A,#N/A,FALSE,"T-5";#N/A,#N/A,FALSE,"C-11";#N/A,#N/A,FALSE,"T-6"}</definedName>
    <definedName name="wrn.refinery." localSheetId="14" hidden="1">{#N/A,#N/A,FALSE,"T-1";#N/A,#N/A,FALSE,"C-7";#N/A,#N/A,FALSE,"C-8";#N/A,#N/A,FALSE,"T-2";#N/A,#N/A,FALSE,"C-9A";#N/A,#N/A,FALSE,"C-9B";#N/A,#N/A,FALSE,"T-3";#N/A,#N/A,FALSE,"T-4";#N/A,#N/A,FALSE,"C-10";#N/A,#N/A,FALSE,"T-5";#N/A,#N/A,FALSE,"C-11";#N/A,#N/A,FALSE,"T-6"}</definedName>
    <definedName name="wrn.refinery." localSheetId="15" hidden="1">{#N/A,#N/A,FALSE,"T-1";#N/A,#N/A,FALSE,"C-7";#N/A,#N/A,FALSE,"C-8";#N/A,#N/A,FALSE,"T-2";#N/A,#N/A,FALSE,"C-9A";#N/A,#N/A,FALSE,"C-9B";#N/A,#N/A,FALSE,"T-3";#N/A,#N/A,FALSE,"T-4";#N/A,#N/A,FALSE,"C-10";#N/A,#N/A,FALSE,"T-5";#N/A,#N/A,FALSE,"C-11";#N/A,#N/A,FALSE,"T-6"}</definedName>
    <definedName name="wrn.refinery." localSheetId="16" hidden="1">{#N/A,#N/A,FALSE,"T-1";#N/A,#N/A,FALSE,"C-7";#N/A,#N/A,FALSE,"C-8";#N/A,#N/A,FALSE,"T-2";#N/A,#N/A,FALSE,"C-9A";#N/A,#N/A,FALSE,"C-9B";#N/A,#N/A,FALSE,"T-3";#N/A,#N/A,FALSE,"T-4";#N/A,#N/A,FALSE,"C-10";#N/A,#N/A,FALSE,"T-5";#N/A,#N/A,FALSE,"C-11";#N/A,#N/A,FALSE,"T-6"}</definedName>
    <definedName name="wrn.refinery." localSheetId="17" hidden="1">{#N/A,#N/A,FALSE,"T-1";#N/A,#N/A,FALSE,"C-7";#N/A,#N/A,FALSE,"C-8";#N/A,#N/A,FALSE,"T-2";#N/A,#N/A,FALSE,"C-9A";#N/A,#N/A,FALSE,"C-9B";#N/A,#N/A,FALSE,"T-3";#N/A,#N/A,FALSE,"T-4";#N/A,#N/A,FALSE,"C-10";#N/A,#N/A,FALSE,"T-5";#N/A,#N/A,FALSE,"C-11";#N/A,#N/A,FALSE,"T-6"}</definedName>
    <definedName name="wrn.refinery." localSheetId="18" hidden="1">{#N/A,#N/A,FALSE,"T-1";#N/A,#N/A,FALSE,"C-7";#N/A,#N/A,FALSE,"C-8";#N/A,#N/A,FALSE,"T-2";#N/A,#N/A,FALSE,"C-9A";#N/A,#N/A,FALSE,"C-9B";#N/A,#N/A,FALSE,"T-3";#N/A,#N/A,FALSE,"T-4";#N/A,#N/A,FALSE,"C-10";#N/A,#N/A,FALSE,"T-5";#N/A,#N/A,FALSE,"C-11";#N/A,#N/A,FALSE,"T-6"}</definedName>
    <definedName name="wrn.refinery." localSheetId="19" hidden="1">{#N/A,#N/A,FALSE,"T-1";#N/A,#N/A,FALSE,"C-7";#N/A,#N/A,FALSE,"C-8";#N/A,#N/A,FALSE,"T-2";#N/A,#N/A,FALSE,"C-9A";#N/A,#N/A,FALSE,"C-9B";#N/A,#N/A,FALSE,"T-3";#N/A,#N/A,FALSE,"T-4";#N/A,#N/A,FALSE,"C-10";#N/A,#N/A,FALSE,"T-5";#N/A,#N/A,FALSE,"C-11";#N/A,#N/A,FALSE,"T-6"}</definedName>
    <definedName name="wrn.refinery." localSheetId="20" hidden="1">{#N/A,#N/A,FALSE,"T-1";#N/A,#N/A,FALSE,"C-7";#N/A,#N/A,FALSE,"C-8";#N/A,#N/A,FALSE,"T-2";#N/A,#N/A,FALSE,"C-9A";#N/A,#N/A,FALSE,"C-9B";#N/A,#N/A,FALSE,"T-3";#N/A,#N/A,FALSE,"T-4";#N/A,#N/A,FALSE,"C-10";#N/A,#N/A,FALSE,"T-5";#N/A,#N/A,FALSE,"C-11";#N/A,#N/A,FALSE,"T-6"}</definedName>
    <definedName name="wrn.refinery." localSheetId="21" hidden="1">{#N/A,#N/A,FALSE,"T-1";#N/A,#N/A,FALSE,"C-7";#N/A,#N/A,FALSE,"C-8";#N/A,#N/A,FALSE,"T-2";#N/A,#N/A,FALSE,"C-9A";#N/A,#N/A,FALSE,"C-9B";#N/A,#N/A,FALSE,"T-3";#N/A,#N/A,FALSE,"T-4";#N/A,#N/A,FALSE,"C-10";#N/A,#N/A,FALSE,"T-5";#N/A,#N/A,FALSE,"C-11";#N/A,#N/A,FALSE,"T-6"}</definedName>
    <definedName name="wrn.refinery." localSheetId="9" hidden="1">{#N/A,#N/A,FALSE,"T-1";#N/A,#N/A,FALSE,"C-7";#N/A,#N/A,FALSE,"C-8";#N/A,#N/A,FALSE,"T-2";#N/A,#N/A,FALSE,"C-9A";#N/A,#N/A,FALSE,"C-9B";#N/A,#N/A,FALSE,"T-3";#N/A,#N/A,FALSE,"T-4";#N/A,#N/A,FALSE,"C-10";#N/A,#N/A,FALSE,"T-5";#N/A,#N/A,FALSE,"C-11";#N/A,#N/A,FALSE,"T-6"}</definedName>
    <definedName name="wrn.refinery." localSheetId="6" hidden="1">{#N/A,#N/A,FALSE,"T-1";#N/A,#N/A,FALSE,"C-7";#N/A,#N/A,FALSE,"C-8";#N/A,#N/A,FALSE,"T-2";#N/A,#N/A,FALSE,"C-9A";#N/A,#N/A,FALSE,"C-9B";#N/A,#N/A,FALSE,"T-3";#N/A,#N/A,FALSE,"T-4";#N/A,#N/A,FALSE,"C-10";#N/A,#N/A,FALSE,"T-5";#N/A,#N/A,FALSE,"C-11";#N/A,#N/A,FALSE,"T-6"}</definedName>
    <definedName name="wrn.refinery." localSheetId="5" hidden="1">{#N/A,#N/A,FALSE,"T-1";#N/A,#N/A,FALSE,"C-7";#N/A,#N/A,FALSE,"C-8";#N/A,#N/A,FALSE,"T-2";#N/A,#N/A,FALSE,"C-9A";#N/A,#N/A,FALSE,"C-9B";#N/A,#N/A,FALSE,"T-3";#N/A,#N/A,FALSE,"T-4";#N/A,#N/A,FALSE,"C-10";#N/A,#N/A,FALSE,"T-5";#N/A,#N/A,FALSE,"C-11";#N/A,#N/A,FALSE,"T-6"}</definedName>
    <definedName name="wrn.refinery." localSheetId="0" hidden="1">{#N/A,#N/A,FALSE,"T-1";#N/A,#N/A,FALSE,"C-7";#N/A,#N/A,FALSE,"C-8";#N/A,#N/A,FALSE,"T-2";#N/A,#N/A,FALSE,"C-9A";#N/A,#N/A,FALSE,"C-9B";#N/A,#N/A,FALSE,"T-3";#N/A,#N/A,FALSE,"T-4";#N/A,#N/A,FALSE,"C-10";#N/A,#N/A,FALSE,"T-5";#N/A,#N/A,FALSE,"C-11";#N/A,#N/A,FALSE,"T-6"}</definedName>
    <definedName name="wrn.refinery." localSheetId="10" hidden="1">{#N/A,#N/A,FALSE,"T-1";#N/A,#N/A,FALSE,"C-7";#N/A,#N/A,FALSE,"C-8";#N/A,#N/A,FALSE,"T-2";#N/A,#N/A,FALSE,"C-9A";#N/A,#N/A,FALSE,"C-9B";#N/A,#N/A,FALSE,"T-3";#N/A,#N/A,FALSE,"T-4";#N/A,#N/A,FALSE,"C-10";#N/A,#N/A,FALSE,"T-5";#N/A,#N/A,FALSE,"C-11";#N/A,#N/A,FALSE,"T-6"}</definedName>
    <definedName name="wrn.refinery." localSheetId="11" hidden="1">{#N/A,#N/A,FALSE,"T-1";#N/A,#N/A,FALSE,"C-7";#N/A,#N/A,FALSE,"C-8";#N/A,#N/A,FALSE,"T-2";#N/A,#N/A,FALSE,"C-9A";#N/A,#N/A,FALSE,"C-9B";#N/A,#N/A,FALSE,"T-3";#N/A,#N/A,FALSE,"T-4";#N/A,#N/A,FALSE,"C-10";#N/A,#N/A,FALSE,"T-5";#N/A,#N/A,FALSE,"C-11";#N/A,#N/A,FALSE,"T-6"}</definedName>
    <definedName name="wrn.refinery." localSheetId="12" hidden="1">{#N/A,#N/A,FALSE,"T-1";#N/A,#N/A,FALSE,"C-7";#N/A,#N/A,FALSE,"C-8";#N/A,#N/A,FALSE,"T-2";#N/A,#N/A,FALSE,"C-9A";#N/A,#N/A,FALSE,"C-9B";#N/A,#N/A,FALSE,"T-3";#N/A,#N/A,FALSE,"T-4";#N/A,#N/A,FALSE,"C-10";#N/A,#N/A,FALSE,"T-5";#N/A,#N/A,FALSE,"C-11";#N/A,#N/A,FALSE,"T-6"}</definedName>
    <definedName name="wrn.refinery." localSheetId="22" hidden="1">{#N/A,#N/A,FALSE,"T-1";#N/A,#N/A,FALSE,"C-7";#N/A,#N/A,FALSE,"C-8";#N/A,#N/A,FALSE,"T-2";#N/A,#N/A,FALSE,"C-9A";#N/A,#N/A,FALSE,"C-9B";#N/A,#N/A,FALSE,"T-3";#N/A,#N/A,FALSE,"T-4";#N/A,#N/A,FALSE,"C-10";#N/A,#N/A,FALSE,"T-5";#N/A,#N/A,FALSE,"C-11";#N/A,#N/A,FALSE,"T-6"}</definedName>
    <definedName name="wrn.refinery." localSheetId="7" hidden="1">{#N/A,#N/A,FALSE,"T-1";#N/A,#N/A,FALSE,"C-7";#N/A,#N/A,FALSE,"C-8";#N/A,#N/A,FALSE,"T-2";#N/A,#N/A,FALSE,"C-9A";#N/A,#N/A,FALSE,"C-9B";#N/A,#N/A,FALSE,"T-3";#N/A,#N/A,FALSE,"T-4";#N/A,#N/A,FALSE,"C-10";#N/A,#N/A,FALSE,"T-5";#N/A,#N/A,FALSE,"C-11";#N/A,#N/A,FALSE,"T-6"}</definedName>
    <definedName name="wrn.refinery." localSheetId="8" hidden="1">{#N/A,#N/A,FALSE,"T-1";#N/A,#N/A,FALSE,"C-7";#N/A,#N/A,FALSE,"C-8";#N/A,#N/A,FALSE,"T-2";#N/A,#N/A,FALSE,"C-9A";#N/A,#N/A,FALSE,"C-9B";#N/A,#N/A,FALSE,"T-3";#N/A,#N/A,FALSE,"T-4";#N/A,#N/A,FALSE,"C-10";#N/A,#N/A,FALSE,"T-5";#N/A,#N/A,FALSE,"C-11";#N/A,#N/A,FALSE,"T-6"}</definedName>
    <definedName name="wrn.refinery." hidden="1">{#N/A,#N/A,FALSE,"T-1";#N/A,#N/A,FALSE,"C-7";#N/A,#N/A,FALSE,"C-8";#N/A,#N/A,FALSE,"T-2";#N/A,#N/A,FALSE,"C-9A";#N/A,#N/A,FALSE,"C-9B";#N/A,#N/A,FALSE,"T-3";#N/A,#N/A,FALSE,"T-4";#N/A,#N/A,FALSE,"C-10";#N/A,#N/A,FALSE,"T-5";#N/A,#N/A,FALSE,"C-11";#N/A,#N/A,FALSE,"T-6"}</definedName>
    <definedName name="wrn.report." localSheetId="24"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3"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4"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5"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6"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7"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8"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9"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0"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1"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9"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6"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5"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0"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0"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1"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2"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2"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7"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8"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tables." localSheetId="24" hidden="1">{#N/A,#N/A,FALSE,"T-1";#N/A,#N/A,FALSE,"T-2";#N/A,#N/A,FALSE,"T-3";#N/A,#N/A,FALSE,"T-4";#N/A,#N/A,FALSE,"T-5";#N/A,#N/A,FALSE,"T-6";#N/A,#N/A,FALSE,"T-7";#N/A,#N/A,FALSE,"T-8";#N/A,#N/A,FALSE,"T-9";#N/A,#N/A,FALSE,"T-10";#N/A,#N/A,FALSE,"T-11";#N/A,#N/A,FALSE,"T-12"}</definedName>
    <definedName name="wrn.tables." localSheetId="13" hidden="1">{#N/A,#N/A,FALSE,"T-1";#N/A,#N/A,FALSE,"T-2";#N/A,#N/A,FALSE,"T-3";#N/A,#N/A,FALSE,"T-4";#N/A,#N/A,FALSE,"T-5";#N/A,#N/A,FALSE,"T-6";#N/A,#N/A,FALSE,"T-7";#N/A,#N/A,FALSE,"T-8";#N/A,#N/A,FALSE,"T-9";#N/A,#N/A,FALSE,"T-10";#N/A,#N/A,FALSE,"T-11";#N/A,#N/A,FALSE,"T-12"}</definedName>
    <definedName name="wrn.tables." localSheetId="14" hidden="1">{#N/A,#N/A,FALSE,"T-1";#N/A,#N/A,FALSE,"T-2";#N/A,#N/A,FALSE,"T-3";#N/A,#N/A,FALSE,"T-4";#N/A,#N/A,FALSE,"T-5";#N/A,#N/A,FALSE,"T-6";#N/A,#N/A,FALSE,"T-7";#N/A,#N/A,FALSE,"T-8";#N/A,#N/A,FALSE,"T-9";#N/A,#N/A,FALSE,"T-10";#N/A,#N/A,FALSE,"T-11";#N/A,#N/A,FALSE,"T-12"}</definedName>
    <definedName name="wrn.tables." localSheetId="15" hidden="1">{#N/A,#N/A,FALSE,"T-1";#N/A,#N/A,FALSE,"T-2";#N/A,#N/A,FALSE,"T-3";#N/A,#N/A,FALSE,"T-4";#N/A,#N/A,FALSE,"T-5";#N/A,#N/A,FALSE,"T-6";#N/A,#N/A,FALSE,"T-7";#N/A,#N/A,FALSE,"T-8";#N/A,#N/A,FALSE,"T-9";#N/A,#N/A,FALSE,"T-10";#N/A,#N/A,FALSE,"T-11";#N/A,#N/A,FALSE,"T-12"}</definedName>
    <definedName name="wrn.tables." localSheetId="16" hidden="1">{#N/A,#N/A,FALSE,"T-1";#N/A,#N/A,FALSE,"T-2";#N/A,#N/A,FALSE,"T-3";#N/A,#N/A,FALSE,"T-4";#N/A,#N/A,FALSE,"T-5";#N/A,#N/A,FALSE,"T-6";#N/A,#N/A,FALSE,"T-7";#N/A,#N/A,FALSE,"T-8";#N/A,#N/A,FALSE,"T-9";#N/A,#N/A,FALSE,"T-10";#N/A,#N/A,FALSE,"T-11";#N/A,#N/A,FALSE,"T-12"}</definedName>
    <definedName name="wrn.tables." localSheetId="17" hidden="1">{#N/A,#N/A,FALSE,"T-1";#N/A,#N/A,FALSE,"T-2";#N/A,#N/A,FALSE,"T-3";#N/A,#N/A,FALSE,"T-4";#N/A,#N/A,FALSE,"T-5";#N/A,#N/A,FALSE,"T-6";#N/A,#N/A,FALSE,"T-7";#N/A,#N/A,FALSE,"T-8";#N/A,#N/A,FALSE,"T-9";#N/A,#N/A,FALSE,"T-10";#N/A,#N/A,FALSE,"T-11";#N/A,#N/A,FALSE,"T-12"}</definedName>
    <definedName name="wrn.tables." localSheetId="18" hidden="1">{#N/A,#N/A,FALSE,"T-1";#N/A,#N/A,FALSE,"T-2";#N/A,#N/A,FALSE,"T-3";#N/A,#N/A,FALSE,"T-4";#N/A,#N/A,FALSE,"T-5";#N/A,#N/A,FALSE,"T-6";#N/A,#N/A,FALSE,"T-7";#N/A,#N/A,FALSE,"T-8";#N/A,#N/A,FALSE,"T-9";#N/A,#N/A,FALSE,"T-10";#N/A,#N/A,FALSE,"T-11";#N/A,#N/A,FALSE,"T-12"}</definedName>
    <definedName name="wrn.tables." localSheetId="19" hidden="1">{#N/A,#N/A,FALSE,"T-1";#N/A,#N/A,FALSE,"T-2";#N/A,#N/A,FALSE,"T-3";#N/A,#N/A,FALSE,"T-4";#N/A,#N/A,FALSE,"T-5";#N/A,#N/A,FALSE,"T-6";#N/A,#N/A,FALSE,"T-7";#N/A,#N/A,FALSE,"T-8";#N/A,#N/A,FALSE,"T-9";#N/A,#N/A,FALSE,"T-10";#N/A,#N/A,FALSE,"T-11";#N/A,#N/A,FALSE,"T-12"}</definedName>
    <definedName name="wrn.tables." localSheetId="20" hidden="1">{#N/A,#N/A,FALSE,"T-1";#N/A,#N/A,FALSE,"T-2";#N/A,#N/A,FALSE,"T-3";#N/A,#N/A,FALSE,"T-4";#N/A,#N/A,FALSE,"T-5";#N/A,#N/A,FALSE,"T-6";#N/A,#N/A,FALSE,"T-7";#N/A,#N/A,FALSE,"T-8";#N/A,#N/A,FALSE,"T-9";#N/A,#N/A,FALSE,"T-10";#N/A,#N/A,FALSE,"T-11";#N/A,#N/A,FALSE,"T-12"}</definedName>
    <definedName name="wrn.tables." localSheetId="21" hidden="1">{#N/A,#N/A,FALSE,"T-1";#N/A,#N/A,FALSE,"T-2";#N/A,#N/A,FALSE,"T-3";#N/A,#N/A,FALSE,"T-4";#N/A,#N/A,FALSE,"T-5";#N/A,#N/A,FALSE,"T-6";#N/A,#N/A,FALSE,"T-7";#N/A,#N/A,FALSE,"T-8";#N/A,#N/A,FALSE,"T-9";#N/A,#N/A,FALSE,"T-10";#N/A,#N/A,FALSE,"T-11";#N/A,#N/A,FALSE,"T-12"}</definedName>
    <definedName name="wrn.tables." localSheetId="9" hidden="1">{#N/A,#N/A,FALSE,"T-1";#N/A,#N/A,FALSE,"T-2";#N/A,#N/A,FALSE,"T-3";#N/A,#N/A,FALSE,"T-4";#N/A,#N/A,FALSE,"T-5";#N/A,#N/A,FALSE,"T-6";#N/A,#N/A,FALSE,"T-7";#N/A,#N/A,FALSE,"T-8";#N/A,#N/A,FALSE,"T-9";#N/A,#N/A,FALSE,"T-10";#N/A,#N/A,FALSE,"T-11";#N/A,#N/A,FALSE,"T-12"}</definedName>
    <definedName name="wrn.tables." localSheetId="6" hidden="1">{#N/A,#N/A,FALSE,"T-1";#N/A,#N/A,FALSE,"T-2";#N/A,#N/A,FALSE,"T-3";#N/A,#N/A,FALSE,"T-4";#N/A,#N/A,FALSE,"T-5";#N/A,#N/A,FALSE,"T-6";#N/A,#N/A,FALSE,"T-7";#N/A,#N/A,FALSE,"T-8";#N/A,#N/A,FALSE,"T-9";#N/A,#N/A,FALSE,"T-10";#N/A,#N/A,FALSE,"T-11";#N/A,#N/A,FALSE,"T-12"}</definedName>
    <definedName name="wrn.tables." localSheetId="5" hidden="1">{#N/A,#N/A,FALSE,"T-1";#N/A,#N/A,FALSE,"T-2";#N/A,#N/A,FALSE,"T-3";#N/A,#N/A,FALSE,"T-4";#N/A,#N/A,FALSE,"T-5";#N/A,#N/A,FALSE,"T-6";#N/A,#N/A,FALSE,"T-7";#N/A,#N/A,FALSE,"T-8";#N/A,#N/A,FALSE,"T-9";#N/A,#N/A,FALSE,"T-10";#N/A,#N/A,FALSE,"T-11";#N/A,#N/A,FALSE,"T-12"}</definedName>
    <definedName name="wrn.tables." localSheetId="0" hidden="1">{#N/A,#N/A,FALSE,"T-1";#N/A,#N/A,FALSE,"T-2";#N/A,#N/A,FALSE,"T-3";#N/A,#N/A,FALSE,"T-4";#N/A,#N/A,FALSE,"T-5";#N/A,#N/A,FALSE,"T-6";#N/A,#N/A,FALSE,"T-7";#N/A,#N/A,FALSE,"T-8";#N/A,#N/A,FALSE,"T-9";#N/A,#N/A,FALSE,"T-10";#N/A,#N/A,FALSE,"T-11";#N/A,#N/A,FALSE,"T-12"}</definedName>
    <definedName name="wrn.tables." localSheetId="10" hidden="1">{#N/A,#N/A,FALSE,"T-1";#N/A,#N/A,FALSE,"T-2";#N/A,#N/A,FALSE,"T-3";#N/A,#N/A,FALSE,"T-4";#N/A,#N/A,FALSE,"T-5";#N/A,#N/A,FALSE,"T-6";#N/A,#N/A,FALSE,"T-7";#N/A,#N/A,FALSE,"T-8";#N/A,#N/A,FALSE,"T-9";#N/A,#N/A,FALSE,"T-10";#N/A,#N/A,FALSE,"T-11";#N/A,#N/A,FALSE,"T-12"}</definedName>
    <definedName name="wrn.tables." localSheetId="11" hidden="1">{#N/A,#N/A,FALSE,"T-1";#N/A,#N/A,FALSE,"T-2";#N/A,#N/A,FALSE,"T-3";#N/A,#N/A,FALSE,"T-4";#N/A,#N/A,FALSE,"T-5";#N/A,#N/A,FALSE,"T-6";#N/A,#N/A,FALSE,"T-7";#N/A,#N/A,FALSE,"T-8";#N/A,#N/A,FALSE,"T-9";#N/A,#N/A,FALSE,"T-10";#N/A,#N/A,FALSE,"T-11";#N/A,#N/A,FALSE,"T-12"}</definedName>
    <definedName name="wrn.tables." localSheetId="12" hidden="1">{#N/A,#N/A,FALSE,"T-1";#N/A,#N/A,FALSE,"T-2";#N/A,#N/A,FALSE,"T-3";#N/A,#N/A,FALSE,"T-4";#N/A,#N/A,FALSE,"T-5";#N/A,#N/A,FALSE,"T-6";#N/A,#N/A,FALSE,"T-7";#N/A,#N/A,FALSE,"T-8";#N/A,#N/A,FALSE,"T-9";#N/A,#N/A,FALSE,"T-10";#N/A,#N/A,FALSE,"T-11";#N/A,#N/A,FALSE,"T-12"}</definedName>
    <definedName name="wrn.tables." localSheetId="22" hidden="1">{#N/A,#N/A,FALSE,"T-1";#N/A,#N/A,FALSE,"T-2";#N/A,#N/A,FALSE,"T-3";#N/A,#N/A,FALSE,"T-4";#N/A,#N/A,FALSE,"T-5";#N/A,#N/A,FALSE,"T-6";#N/A,#N/A,FALSE,"T-7";#N/A,#N/A,FALSE,"T-8";#N/A,#N/A,FALSE,"T-9";#N/A,#N/A,FALSE,"T-10";#N/A,#N/A,FALSE,"T-11";#N/A,#N/A,FALSE,"T-12"}</definedName>
    <definedName name="wrn.tables." localSheetId="7" hidden="1">{#N/A,#N/A,FALSE,"T-1";#N/A,#N/A,FALSE,"T-2";#N/A,#N/A,FALSE,"T-3";#N/A,#N/A,FALSE,"T-4";#N/A,#N/A,FALSE,"T-5";#N/A,#N/A,FALSE,"T-6";#N/A,#N/A,FALSE,"T-7";#N/A,#N/A,FALSE,"T-8";#N/A,#N/A,FALSE,"T-9";#N/A,#N/A,FALSE,"T-10";#N/A,#N/A,FALSE,"T-11";#N/A,#N/A,FALSE,"T-12"}</definedName>
    <definedName name="wrn.tables." localSheetId="8" hidden="1">{#N/A,#N/A,FALSE,"T-1";#N/A,#N/A,FALSE,"T-2";#N/A,#N/A,FALSE,"T-3";#N/A,#N/A,FALSE,"T-4";#N/A,#N/A,FALSE,"T-5";#N/A,#N/A,FALSE,"T-6";#N/A,#N/A,FALSE,"T-7";#N/A,#N/A,FALSE,"T-8";#N/A,#N/A,FALSE,"T-9";#N/A,#N/A,FALSE,"T-10";#N/A,#N/A,FALSE,"T-11";#N/A,#N/A,FALSE,"T-12"}</definedName>
    <definedName name="wrn.tables." hidden="1">{#N/A,#N/A,FALSE,"T-1";#N/A,#N/A,FALSE,"T-2";#N/A,#N/A,FALSE,"T-3";#N/A,#N/A,FALSE,"T-4";#N/A,#N/A,FALSE,"T-5";#N/A,#N/A,FALSE,"T-6";#N/A,#N/A,FALSE,"T-7";#N/A,#N/A,FALSE,"T-8";#N/A,#N/A,FALSE,"T-9";#N/A,#N/A,FALSE,"T-10";#N/A,#N/A,FALSE,"T-11";#N/A,#N/A,FALSE,"T-12"}</definedName>
    <definedName name="wrn.working." localSheetId="24" hidden="1">{#N/A,#N/A,FALSE,"DCF";#N/A,#N/A,FALSE,"GM";#N/A,#N/A,FALSE,"Prices-Delvd";#N/A,#N/A,FALSE,"Vol";#N/A,#N/A,FALSE,"VolB_D"}</definedName>
    <definedName name="wrn.working." localSheetId="13" hidden="1">{#N/A,#N/A,FALSE,"DCF";#N/A,#N/A,FALSE,"GM";#N/A,#N/A,FALSE,"Prices-Delvd";#N/A,#N/A,FALSE,"Vol";#N/A,#N/A,FALSE,"VolB_D"}</definedName>
    <definedName name="wrn.working." localSheetId="14" hidden="1">{#N/A,#N/A,FALSE,"DCF";#N/A,#N/A,FALSE,"GM";#N/A,#N/A,FALSE,"Prices-Delvd";#N/A,#N/A,FALSE,"Vol";#N/A,#N/A,FALSE,"VolB_D"}</definedName>
    <definedName name="wrn.working." localSheetId="15" hidden="1">{#N/A,#N/A,FALSE,"DCF";#N/A,#N/A,FALSE,"GM";#N/A,#N/A,FALSE,"Prices-Delvd";#N/A,#N/A,FALSE,"Vol";#N/A,#N/A,FALSE,"VolB_D"}</definedName>
    <definedName name="wrn.working." localSheetId="16" hidden="1">{#N/A,#N/A,FALSE,"DCF";#N/A,#N/A,FALSE,"GM";#N/A,#N/A,FALSE,"Prices-Delvd";#N/A,#N/A,FALSE,"Vol";#N/A,#N/A,FALSE,"VolB_D"}</definedName>
    <definedName name="wrn.working." localSheetId="17" hidden="1">{#N/A,#N/A,FALSE,"DCF";#N/A,#N/A,FALSE,"GM";#N/A,#N/A,FALSE,"Prices-Delvd";#N/A,#N/A,FALSE,"Vol";#N/A,#N/A,FALSE,"VolB_D"}</definedName>
    <definedName name="wrn.working." localSheetId="18" hidden="1">{#N/A,#N/A,FALSE,"DCF";#N/A,#N/A,FALSE,"GM";#N/A,#N/A,FALSE,"Prices-Delvd";#N/A,#N/A,FALSE,"Vol";#N/A,#N/A,FALSE,"VolB_D"}</definedName>
    <definedName name="wrn.working." localSheetId="19" hidden="1">{#N/A,#N/A,FALSE,"DCF";#N/A,#N/A,FALSE,"GM";#N/A,#N/A,FALSE,"Prices-Delvd";#N/A,#N/A,FALSE,"Vol";#N/A,#N/A,FALSE,"VolB_D"}</definedName>
    <definedName name="wrn.working." localSheetId="20" hidden="1">{#N/A,#N/A,FALSE,"DCF";#N/A,#N/A,FALSE,"GM";#N/A,#N/A,FALSE,"Prices-Delvd";#N/A,#N/A,FALSE,"Vol";#N/A,#N/A,FALSE,"VolB_D"}</definedName>
    <definedName name="wrn.working." localSheetId="21" hidden="1">{#N/A,#N/A,FALSE,"DCF";#N/A,#N/A,FALSE,"GM";#N/A,#N/A,FALSE,"Prices-Delvd";#N/A,#N/A,FALSE,"Vol";#N/A,#N/A,FALSE,"VolB_D"}</definedName>
    <definedName name="wrn.working." localSheetId="9" hidden="1">{#N/A,#N/A,FALSE,"DCF";#N/A,#N/A,FALSE,"GM";#N/A,#N/A,FALSE,"Prices-Delvd";#N/A,#N/A,FALSE,"Vol";#N/A,#N/A,FALSE,"VolB_D"}</definedName>
    <definedName name="wrn.working." localSheetId="6" hidden="1">{#N/A,#N/A,FALSE,"DCF";#N/A,#N/A,FALSE,"GM";#N/A,#N/A,FALSE,"Prices-Delvd";#N/A,#N/A,FALSE,"Vol";#N/A,#N/A,FALSE,"VolB_D"}</definedName>
    <definedName name="wrn.working." localSheetId="5" hidden="1">{#N/A,#N/A,FALSE,"DCF";#N/A,#N/A,FALSE,"GM";#N/A,#N/A,FALSE,"Prices-Delvd";#N/A,#N/A,FALSE,"Vol";#N/A,#N/A,FALSE,"VolB_D"}</definedName>
    <definedName name="wrn.working." localSheetId="0" hidden="1">{#N/A,#N/A,FALSE,"DCF";#N/A,#N/A,FALSE,"GM";#N/A,#N/A,FALSE,"Prices-Delvd";#N/A,#N/A,FALSE,"Vol";#N/A,#N/A,FALSE,"VolB_D"}</definedName>
    <definedName name="wrn.working." localSheetId="10" hidden="1">{#N/A,#N/A,FALSE,"DCF";#N/A,#N/A,FALSE,"GM";#N/A,#N/A,FALSE,"Prices-Delvd";#N/A,#N/A,FALSE,"Vol";#N/A,#N/A,FALSE,"VolB_D"}</definedName>
    <definedName name="wrn.working." localSheetId="11" hidden="1">{#N/A,#N/A,FALSE,"DCF";#N/A,#N/A,FALSE,"GM";#N/A,#N/A,FALSE,"Prices-Delvd";#N/A,#N/A,FALSE,"Vol";#N/A,#N/A,FALSE,"VolB_D"}</definedName>
    <definedName name="wrn.working." localSheetId="12" hidden="1">{#N/A,#N/A,FALSE,"DCF";#N/A,#N/A,FALSE,"GM";#N/A,#N/A,FALSE,"Prices-Delvd";#N/A,#N/A,FALSE,"Vol";#N/A,#N/A,FALSE,"VolB_D"}</definedName>
    <definedName name="wrn.working." localSheetId="22" hidden="1">{#N/A,#N/A,FALSE,"DCF";#N/A,#N/A,FALSE,"GM";#N/A,#N/A,FALSE,"Prices-Delvd";#N/A,#N/A,FALSE,"Vol";#N/A,#N/A,FALSE,"VolB_D"}</definedName>
    <definedName name="wrn.working." localSheetId="7" hidden="1">{#N/A,#N/A,FALSE,"DCF";#N/A,#N/A,FALSE,"GM";#N/A,#N/A,FALSE,"Prices-Delvd";#N/A,#N/A,FALSE,"Vol";#N/A,#N/A,FALSE,"VolB_D"}</definedName>
    <definedName name="wrn.working." localSheetId="8" hidden="1">{#N/A,#N/A,FALSE,"DCF";#N/A,#N/A,FALSE,"GM";#N/A,#N/A,FALSE,"Prices-Delvd";#N/A,#N/A,FALSE,"Vol";#N/A,#N/A,FALSE,"VolB_D"}</definedName>
    <definedName name="wrn.working." hidden="1">{#N/A,#N/A,FALSE,"DCF";#N/A,#N/A,FALSE,"GM";#N/A,#N/A,FALSE,"Prices-Delvd";#N/A,#N/A,FALSE,"Vol";#N/A,#N/A,FALSE,"VolB_D"}</definedName>
    <definedName name="ww" localSheetId="24" hidden="1">{#N/A,#N/A,TRUE,"Nagłówek"}</definedName>
    <definedName name="ww" localSheetId="13" hidden="1">{#N/A,#N/A,TRUE,"Nagłówek"}</definedName>
    <definedName name="ww" localSheetId="14" hidden="1">{#N/A,#N/A,TRUE,"Nagłówek"}</definedName>
    <definedName name="ww" localSheetId="15" hidden="1">{#N/A,#N/A,TRUE,"Nagłówek"}</definedName>
    <definedName name="ww" localSheetId="16" hidden="1">{#N/A,#N/A,TRUE,"Nagłówek"}</definedName>
    <definedName name="ww" localSheetId="17" hidden="1">{#N/A,#N/A,TRUE,"Nagłówek"}</definedName>
    <definedName name="ww" localSheetId="18" hidden="1">{#N/A,#N/A,TRUE,"Nagłówek"}</definedName>
    <definedName name="ww" localSheetId="19" hidden="1">{#N/A,#N/A,TRUE,"Nagłówek"}</definedName>
    <definedName name="ww" localSheetId="20" hidden="1">{#N/A,#N/A,TRUE,"Nagłówek"}</definedName>
    <definedName name="ww" localSheetId="21" hidden="1">{#N/A,#N/A,TRUE,"Nagłówek"}</definedName>
    <definedName name="ww" localSheetId="9" hidden="1">{#N/A,#N/A,TRUE,"Nagłówek"}</definedName>
    <definedName name="ww" localSheetId="6" hidden="1">{#N/A,#N/A,TRUE,"Nagłówek"}</definedName>
    <definedName name="ww" localSheetId="5" hidden="1">{#N/A,#N/A,TRUE,"Nagłówek"}</definedName>
    <definedName name="ww" localSheetId="0" hidden="1">{#N/A,#N/A,TRUE,"Nagłówek"}</definedName>
    <definedName name="ww" localSheetId="10" hidden="1">{#N/A,#N/A,TRUE,"Nagłówek"}</definedName>
    <definedName name="ww" localSheetId="11" hidden="1">{#N/A,#N/A,TRUE,"Nagłówek"}</definedName>
    <definedName name="ww" localSheetId="12" hidden="1">{#N/A,#N/A,TRUE,"Nagłówek"}</definedName>
    <definedName name="ww" localSheetId="22" hidden="1">{#N/A,#N/A,TRUE,"Nagłówek"}</definedName>
    <definedName name="ww" localSheetId="7" hidden="1">{#N/A,#N/A,TRUE,"Nagłówek"}</definedName>
    <definedName name="ww" localSheetId="8" hidden="1">{#N/A,#N/A,TRUE,"Nagłówek"}</definedName>
    <definedName name="ww" hidden="1">{#N/A,#N/A,TRUE,"Nagłówek"}</definedName>
    <definedName name="www" localSheetId="24" hidden="1">{#N/A,#N/A,TRUE,"Nagłówek"}</definedName>
    <definedName name="www" localSheetId="13" hidden="1">{#N/A,#N/A,TRUE,"Nagłówek"}</definedName>
    <definedName name="www" localSheetId="14" hidden="1">{#N/A,#N/A,TRUE,"Nagłówek"}</definedName>
    <definedName name="www" localSheetId="15" hidden="1">{#N/A,#N/A,TRUE,"Nagłówek"}</definedName>
    <definedName name="www" localSheetId="16" hidden="1">{#N/A,#N/A,TRUE,"Nagłówek"}</definedName>
    <definedName name="www" localSheetId="17" hidden="1">{#N/A,#N/A,TRUE,"Nagłówek"}</definedName>
    <definedName name="www" localSheetId="18" hidden="1">{#N/A,#N/A,TRUE,"Nagłówek"}</definedName>
    <definedName name="www" localSheetId="19" hidden="1">{#N/A,#N/A,TRUE,"Nagłówek"}</definedName>
    <definedName name="www" localSheetId="20" hidden="1">{#N/A,#N/A,TRUE,"Nagłówek"}</definedName>
    <definedName name="www" localSheetId="21" hidden="1">{#N/A,#N/A,TRUE,"Nagłówek"}</definedName>
    <definedName name="www" localSheetId="9" hidden="1">{#N/A,#N/A,TRUE,"Nagłówek"}</definedName>
    <definedName name="www" localSheetId="6" hidden="1">{#N/A,#N/A,TRUE,"Nagłówek"}</definedName>
    <definedName name="www" localSheetId="5" hidden="1">{#N/A,#N/A,TRUE,"Nagłówek"}</definedName>
    <definedName name="www" localSheetId="0" hidden="1">{#N/A,#N/A,TRUE,"Nagłówek"}</definedName>
    <definedName name="www" localSheetId="10" hidden="1">{#N/A,#N/A,TRUE,"Nagłówek"}</definedName>
    <definedName name="www" localSheetId="11" hidden="1">{#N/A,#N/A,TRUE,"Nagłówek"}</definedName>
    <definedName name="www" localSheetId="12" hidden="1">{#N/A,#N/A,TRUE,"Nagłówek"}</definedName>
    <definedName name="www" localSheetId="22" hidden="1">{#N/A,#N/A,TRUE,"Nagłówek"}</definedName>
    <definedName name="www" localSheetId="7" hidden="1">{#N/A,#N/A,TRUE,"Nagłówek"}</definedName>
    <definedName name="www" localSheetId="8" hidden="1">{#N/A,#N/A,TRUE,"Nagłówek"}</definedName>
    <definedName name="www" hidden="1">{#N/A,#N/A,TRUE,"Nagłówek"}</definedName>
    <definedName name="wykonanie" localSheetId="24" hidden="1">{#N/A,#N/A,TRUE,"Nagłówek"}</definedName>
    <definedName name="wykonanie" localSheetId="13" hidden="1">{#N/A,#N/A,TRUE,"Nagłówek"}</definedName>
    <definedName name="wykonanie" localSheetId="14" hidden="1">{#N/A,#N/A,TRUE,"Nagłówek"}</definedName>
    <definedName name="wykonanie" localSheetId="15" hidden="1">{#N/A,#N/A,TRUE,"Nagłówek"}</definedName>
    <definedName name="wykonanie" localSheetId="16" hidden="1">{#N/A,#N/A,TRUE,"Nagłówek"}</definedName>
    <definedName name="wykonanie" localSheetId="17" hidden="1">{#N/A,#N/A,TRUE,"Nagłówek"}</definedName>
    <definedName name="wykonanie" localSheetId="18" hidden="1">{#N/A,#N/A,TRUE,"Nagłówek"}</definedName>
    <definedName name="wykonanie" localSheetId="19" hidden="1">{#N/A,#N/A,TRUE,"Nagłówek"}</definedName>
    <definedName name="wykonanie" localSheetId="20" hidden="1">{#N/A,#N/A,TRUE,"Nagłówek"}</definedName>
    <definedName name="wykonanie" localSheetId="21" hidden="1">{#N/A,#N/A,TRUE,"Nagłówek"}</definedName>
    <definedName name="wykonanie" localSheetId="9" hidden="1">{#N/A,#N/A,TRUE,"Nagłówek"}</definedName>
    <definedName name="wykonanie" localSheetId="6" hidden="1">{#N/A,#N/A,TRUE,"Nagłówek"}</definedName>
    <definedName name="wykonanie" localSheetId="5" hidden="1">{#N/A,#N/A,TRUE,"Nagłówek"}</definedName>
    <definedName name="wykonanie" localSheetId="0" hidden="1">{#N/A,#N/A,TRUE,"Nagłówek"}</definedName>
    <definedName name="wykonanie" localSheetId="10" hidden="1">{#N/A,#N/A,TRUE,"Nagłówek"}</definedName>
    <definedName name="wykonanie" localSheetId="11" hidden="1">{#N/A,#N/A,TRUE,"Nagłówek"}</definedName>
    <definedName name="wykonanie" localSheetId="12" hidden="1">{#N/A,#N/A,TRUE,"Nagłówek"}</definedName>
    <definedName name="wykonanie" localSheetId="22" hidden="1">{#N/A,#N/A,TRUE,"Nagłówek"}</definedName>
    <definedName name="wykonanie" localSheetId="7" hidden="1">{#N/A,#N/A,TRUE,"Nagłówek"}</definedName>
    <definedName name="wykonanie" localSheetId="8" hidden="1">{#N/A,#N/A,TRUE,"Nagłówek"}</definedName>
    <definedName name="wykonanie" hidden="1">{#N/A,#N/A,TRUE,"Nagłówek"}</definedName>
    <definedName name="x" localSheetId="24" hidden="1">{#N/A,#N/A,TRUE,"Nagłówek"}</definedName>
    <definedName name="x" localSheetId="13" hidden="1">{#N/A,#N/A,TRUE,"Nagłówek"}</definedName>
    <definedName name="x" localSheetId="14" hidden="1">{#N/A,#N/A,TRUE,"Nagłówek"}</definedName>
    <definedName name="x" localSheetId="15" hidden="1">{#N/A,#N/A,TRUE,"Nagłówek"}</definedName>
    <definedName name="x" localSheetId="16" hidden="1">{#N/A,#N/A,TRUE,"Nagłówek"}</definedName>
    <definedName name="x" localSheetId="17" hidden="1">{#N/A,#N/A,TRUE,"Nagłówek"}</definedName>
    <definedName name="x" localSheetId="18" hidden="1">{#N/A,#N/A,TRUE,"Nagłówek"}</definedName>
    <definedName name="x" localSheetId="19" hidden="1">{#N/A,#N/A,TRUE,"Nagłówek"}</definedName>
    <definedName name="x" localSheetId="20" hidden="1">{#N/A,#N/A,TRUE,"Nagłówek"}</definedName>
    <definedName name="x" localSheetId="21" hidden="1">{#N/A,#N/A,TRUE,"Nagłówek"}</definedName>
    <definedName name="x" localSheetId="9" hidden="1">{#N/A,#N/A,TRUE,"Nagłówek"}</definedName>
    <definedName name="x" localSheetId="6" hidden="1">{#N/A,#N/A,TRUE,"Nagłówek"}</definedName>
    <definedName name="x" localSheetId="5" hidden="1">{#N/A,#N/A,TRUE,"Nagłówek"}</definedName>
    <definedName name="x" localSheetId="0" hidden="1">{#N/A,#N/A,TRUE,"Nagłówek"}</definedName>
    <definedName name="x" localSheetId="10" hidden="1">{#N/A,#N/A,TRUE,"Nagłówek"}</definedName>
    <definedName name="x" localSheetId="11" hidden="1">{#N/A,#N/A,TRUE,"Nagłówek"}</definedName>
    <definedName name="x" localSheetId="12" hidden="1">{#N/A,#N/A,TRUE,"Nagłówek"}</definedName>
    <definedName name="x" localSheetId="22" hidden="1">{#N/A,#N/A,TRUE,"Nagłówek"}</definedName>
    <definedName name="x" localSheetId="7" hidden="1">{#N/A,#N/A,TRUE,"Nagłówek"}</definedName>
    <definedName name="x" localSheetId="8" hidden="1">{#N/A,#N/A,TRUE,"Nagłówek"}</definedName>
    <definedName name="x" hidden="1">{#N/A,#N/A,TRUE,"Nagłówek"}</definedName>
    <definedName name="Z_21391692_C453_11D5_A403_0050DAD698BA_.wvu.Cols" localSheetId="24" hidden="1">#REF!</definedName>
    <definedName name="Z_21391692_C453_11D5_A403_0050DAD698BA_.wvu.Cols" localSheetId="14" hidden="1">#REF!</definedName>
    <definedName name="Z_21391692_C453_11D5_A403_0050DAD698BA_.wvu.Cols" localSheetId="15" hidden="1">#REF!</definedName>
    <definedName name="Z_21391692_C453_11D5_A403_0050DAD698BA_.wvu.Cols" localSheetId="16" hidden="1">#REF!</definedName>
    <definedName name="Z_21391692_C453_11D5_A403_0050DAD698BA_.wvu.Cols" localSheetId="18" hidden="1">#REF!</definedName>
    <definedName name="Z_21391692_C453_11D5_A403_0050DAD698BA_.wvu.Cols" localSheetId="19" hidden="1">#REF!</definedName>
    <definedName name="Z_21391692_C453_11D5_A403_0050DAD698BA_.wvu.Cols" localSheetId="20" hidden="1">#REF!</definedName>
    <definedName name="Z_21391692_C453_11D5_A403_0050DAD698BA_.wvu.Cols" localSheetId="21" hidden="1">#REF!</definedName>
    <definedName name="Z_21391692_C453_11D5_A403_0050DAD698BA_.wvu.Cols" localSheetId="0" hidden="1">#REF!</definedName>
    <definedName name="Z_21391692_C453_11D5_A403_0050DAD698BA_.wvu.Cols" localSheetId="11" hidden="1">#REF!</definedName>
    <definedName name="Z_21391692_C453_11D5_A403_0050DAD698BA_.wvu.Cols" localSheetId="12" hidden="1">#REF!</definedName>
    <definedName name="Z_21391692_C453_11D5_A403_0050DAD698BA_.wvu.Cols" hidden="1">#REF!</definedName>
    <definedName name="Z_21391692_C453_11D5_A403_0050DAD698BA_.wvu.FilterData" localSheetId="24" hidden="1">#REF!</definedName>
    <definedName name="Z_21391692_C453_11D5_A403_0050DAD698BA_.wvu.FilterData" localSheetId="14" hidden="1">#REF!</definedName>
    <definedName name="Z_21391692_C453_11D5_A403_0050DAD698BA_.wvu.FilterData" localSheetId="15" hidden="1">#REF!</definedName>
    <definedName name="Z_21391692_C453_11D5_A403_0050DAD698BA_.wvu.FilterData" localSheetId="16" hidden="1">#REF!</definedName>
    <definedName name="Z_21391692_C453_11D5_A403_0050DAD698BA_.wvu.FilterData" localSheetId="18" hidden="1">#REF!</definedName>
    <definedName name="Z_21391692_C453_11D5_A403_0050DAD698BA_.wvu.FilterData" localSheetId="19" hidden="1">#REF!</definedName>
    <definedName name="Z_21391692_C453_11D5_A403_0050DAD698BA_.wvu.FilterData" localSheetId="20" hidden="1">#REF!</definedName>
    <definedName name="Z_21391692_C453_11D5_A403_0050DAD698BA_.wvu.FilterData" localSheetId="21" hidden="1">#REF!</definedName>
    <definedName name="Z_21391692_C453_11D5_A403_0050DAD698BA_.wvu.FilterData" localSheetId="0" hidden="1">#REF!</definedName>
    <definedName name="Z_21391692_C453_11D5_A403_0050DAD698BA_.wvu.FilterData" localSheetId="11" hidden="1">#REF!</definedName>
    <definedName name="Z_21391692_C453_11D5_A403_0050DAD698BA_.wvu.FilterData" localSheetId="12" hidden="1">#REF!</definedName>
    <definedName name="Z_21391692_C453_11D5_A403_0050DAD698BA_.wvu.FilterData" hidden="1">#REF!</definedName>
    <definedName name="Z_21391692_C453_11D5_A403_0050DAD698BA_.wvu.PrintArea" localSheetId="24" hidden="1">#REF!</definedName>
    <definedName name="Z_21391692_C453_11D5_A403_0050DAD698BA_.wvu.PrintArea" localSheetId="14" hidden="1">#REF!</definedName>
    <definedName name="Z_21391692_C453_11D5_A403_0050DAD698BA_.wvu.PrintArea" localSheetId="15" hidden="1">#REF!</definedName>
    <definedName name="Z_21391692_C453_11D5_A403_0050DAD698BA_.wvu.PrintArea" localSheetId="16" hidden="1">#REF!</definedName>
    <definedName name="Z_21391692_C453_11D5_A403_0050DAD698BA_.wvu.PrintArea" localSheetId="18" hidden="1">#REF!</definedName>
    <definedName name="Z_21391692_C453_11D5_A403_0050DAD698BA_.wvu.PrintArea" localSheetId="19" hidden="1">#REF!</definedName>
    <definedName name="Z_21391692_C453_11D5_A403_0050DAD698BA_.wvu.PrintArea" localSheetId="20" hidden="1">#REF!</definedName>
    <definedName name="Z_21391692_C453_11D5_A403_0050DAD698BA_.wvu.PrintArea" localSheetId="21" hidden="1">#REF!</definedName>
    <definedName name="Z_21391692_C453_11D5_A403_0050DAD698BA_.wvu.PrintArea" localSheetId="0" hidden="1">#REF!</definedName>
    <definedName name="Z_21391692_C453_11D5_A403_0050DAD698BA_.wvu.PrintArea" localSheetId="11" hidden="1">#REF!</definedName>
    <definedName name="Z_21391692_C453_11D5_A403_0050DAD698BA_.wvu.PrintArea" localSheetId="12" hidden="1">#REF!</definedName>
    <definedName name="Z_21391692_C453_11D5_A403_0050DAD698BA_.wvu.PrintArea" hidden="1">#REF!</definedName>
    <definedName name="Z_21391692_C453_11D5_A403_0050DAD698BA_.wvu.PrintTitles" localSheetId="24" hidden="1">#REF!,#REF!</definedName>
    <definedName name="Z_21391692_C453_11D5_A403_0050DAD698BA_.wvu.PrintTitles" localSheetId="14" hidden="1">#REF!,#REF!</definedName>
    <definedName name="Z_21391692_C453_11D5_A403_0050DAD698BA_.wvu.PrintTitles" localSheetId="15" hidden="1">#REF!,#REF!</definedName>
    <definedName name="Z_21391692_C453_11D5_A403_0050DAD698BA_.wvu.PrintTitles" localSheetId="16" hidden="1">#REF!,#REF!</definedName>
    <definedName name="Z_21391692_C453_11D5_A403_0050DAD698BA_.wvu.PrintTitles" localSheetId="18" hidden="1">#REF!,#REF!</definedName>
    <definedName name="Z_21391692_C453_11D5_A403_0050DAD698BA_.wvu.PrintTitles" localSheetId="19" hidden="1">#REF!,#REF!</definedName>
    <definedName name="Z_21391692_C453_11D5_A403_0050DAD698BA_.wvu.PrintTitles" localSheetId="20" hidden="1">#REF!,#REF!</definedName>
    <definedName name="Z_21391692_C453_11D5_A403_0050DAD698BA_.wvu.PrintTitles" localSheetId="21" hidden="1">#REF!,#REF!</definedName>
    <definedName name="Z_21391692_C453_11D5_A403_0050DAD698BA_.wvu.PrintTitles" localSheetId="0" hidden="1">#REF!,#REF!</definedName>
    <definedName name="Z_21391692_C453_11D5_A403_0050DAD698BA_.wvu.PrintTitles" localSheetId="11" hidden="1">#REF!,#REF!</definedName>
    <definedName name="Z_21391692_C453_11D5_A403_0050DAD698BA_.wvu.PrintTitles" localSheetId="12" hidden="1">#REF!,#REF!</definedName>
    <definedName name="Z_21391692_C453_11D5_A403_0050DAD698BA_.wvu.PrintTitles" localSheetId="22" hidden="1">#REF!,#REF!</definedName>
    <definedName name="Z_21391692_C453_11D5_A403_0050DAD698BA_.wvu.PrintTitles" hidden="1">#REF!,#REF!</definedName>
    <definedName name="Z_21391692_C453_11D5_A403_0050DAD698BA_.wvu.Rows" localSheetId="24" hidden="1">#REF!</definedName>
    <definedName name="Z_21391692_C453_11D5_A403_0050DAD698BA_.wvu.Rows" localSheetId="14" hidden="1">#REF!</definedName>
    <definedName name="Z_21391692_C453_11D5_A403_0050DAD698BA_.wvu.Rows" localSheetId="15" hidden="1">#REF!</definedName>
    <definedName name="Z_21391692_C453_11D5_A403_0050DAD698BA_.wvu.Rows" localSheetId="16" hidden="1">#REF!</definedName>
    <definedName name="Z_21391692_C453_11D5_A403_0050DAD698BA_.wvu.Rows" localSheetId="18" hidden="1">#REF!</definedName>
    <definedName name="Z_21391692_C453_11D5_A403_0050DAD698BA_.wvu.Rows" localSheetId="19" hidden="1">#REF!</definedName>
    <definedName name="Z_21391692_C453_11D5_A403_0050DAD698BA_.wvu.Rows" localSheetId="20" hidden="1">#REF!</definedName>
    <definedName name="Z_21391692_C453_11D5_A403_0050DAD698BA_.wvu.Rows" localSheetId="21" hidden="1">#REF!</definedName>
    <definedName name="Z_21391692_C453_11D5_A403_0050DAD698BA_.wvu.Rows" localSheetId="0" hidden="1">#REF!</definedName>
    <definedName name="Z_21391692_C453_11D5_A403_0050DAD698BA_.wvu.Rows" localSheetId="11" hidden="1">#REF!</definedName>
    <definedName name="Z_21391692_C453_11D5_A403_0050DAD698BA_.wvu.Rows" localSheetId="12" hidden="1">#REF!</definedName>
    <definedName name="Z_21391692_C453_11D5_A403_0050DAD698BA_.wvu.Rows" hidden="1">#REF!</definedName>
    <definedName name="Z_537B17C1_E5A8_11D6_AE89_000102B17012_.wvu.PrintTitles" localSheetId="14" hidden="1">#REF!</definedName>
    <definedName name="Z_537B17C1_E5A8_11D6_AE89_000102B17012_.wvu.PrintTitles" localSheetId="15" hidden="1">#REF!</definedName>
    <definedName name="Z_537B17C1_E5A8_11D6_AE89_000102B17012_.wvu.PrintTitles" localSheetId="16" hidden="1">#REF!</definedName>
    <definedName name="Z_537B17C1_E5A8_11D6_AE89_000102B17012_.wvu.PrintTitles" localSheetId="18" hidden="1">#REF!</definedName>
    <definedName name="Z_537B17C1_E5A8_11D6_AE89_000102B17012_.wvu.PrintTitles" localSheetId="19" hidden="1">#REF!</definedName>
    <definedName name="Z_537B17C1_E5A8_11D6_AE89_000102B17012_.wvu.PrintTitles" localSheetId="20" hidden="1">#REF!</definedName>
    <definedName name="Z_537B17C1_E5A8_11D6_AE89_000102B17012_.wvu.PrintTitles" localSheetId="21" hidden="1">#REF!</definedName>
    <definedName name="Z_537B17C1_E5A8_11D6_AE89_000102B17012_.wvu.PrintTitles" localSheetId="0" hidden="1">#REF!</definedName>
    <definedName name="Z_537B17C1_E5A8_11D6_AE89_000102B17012_.wvu.PrintTitles" localSheetId="11" hidden="1">#REF!</definedName>
    <definedName name="Z_537B17C1_E5A8_11D6_AE89_000102B17012_.wvu.PrintTitles" localSheetId="12" hidden="1">#REF!</definedName>
    <definedName name="Z_537B17C1_E5A8_11D6_AE89_000102B17012_.wvu.PrintTitles" hidden="1">#REF!</definedName>
    <definedName name="Z_9152C8F3_3345_432A_85DB_CEB362914C75_.wvu.Cols" localSheetId="13" hidden="1">'Balance sheet'13-'15'!#REF!</definedName>
    <definedName name="Z_9152C8F3_3345_432A_85DB_CEB362914C75_.wvu.Cols" localSheetId="14" hidden="1">'Balance sheet''16'!#REF!</definedName>
    <definedName name="Z_9152C8F3_3345_432A_85DB_CEB362914C75_.wvu.Cols" localSheetId="15" hidden="1">'Balance sheet'17-'18'!#REF!</definedName>
    <definedName name="Z_9152C8F3_3345_432A_85DB_CEB362914C75_.wvu.Cols" localSheetId="16" hidden="1">'Balance sheet'19-'20'!#REF!</definedName>
    <definedName name="Z_9152C8F3_3345_432A_85DB_CEB362914C75_.wvu.Cols" localSheetId="2" hidden="1">'Exchange rates'!#REF!,'Exchange rates'!#REF!</definedName>
    <definedName name="Z_9152C8F3_3345_432A_85DB_CEB362914C75_.wvu.Cols" localSheetId="10" hidden="1">'P&amp;L'13-'17'!#REF!</definedName>
    <definedName name="Z_9152C8F3_3345_432A_85DB_CEB362914C75_.wvu.Cols" localSheetId="11" hidden="1">'P&amp;L''18'!#REF!</definedName>
    <definedName name="Z_9152C8F3_3345_432A_85DB_CEB362914C75_.wvu.Cols" localSheetId="12" hidden="1">'P&amp;L'19-'20'!#REF!</definedName>
    <definedName name="Z_9152C8F3_3345_432A_85DB_CEB362914C75_.wvu.PrintArea" localSheetId="24" hidden="1">'14str.Sprzedaz'!$B$1:$M$47</definedName>
    <definedName name="Z_9152C8F3_3345_432A_85DB_CEB362914C75_.wvu.PrintArea" localSheetId="9" hidden="1">'Corporate functions'!$B$4:$Q$23</definedName>
    <definedName name="Z_9152C8F3_3345_432A_85DB_CEB362914C75_.wvu.PrintArea" localSheetId="6" hidden="1">'Downstream'!$B$4:$Q$23</definedName>
    <definedName name="Z_9152C8F3_3345_432A_85DB_CEB362914C75_.wvu.PrintArea" localSheetId="2" hidden="1">'Exchange rates'!$B$3:$BA$17</definedName>
    <definedName name="Z_9152C8F3_3345_432A_85DB_CEB362914C75_.wvu.PrintArea" localSheetId="7" hidden="1">'Retail'!$B$4:$Q$20</definedName>
    <definedName name="Z_9152C8F3_3345_432A_85DB_CEB362914C75_.wvu.PrintArea" localSheetId="8" hidden="1">'Upstream'!$B$4:$Q$22</definedName>
    <definedName name="Z_9152C8F3_3345_432A_85DB_CEB362914C75_.wvu.Rows" localSheetId="24" hidden="1">'14str.Sprzedaz'!$97:$65536,'14str.Sprzedaz'!$58:$61</definedName>
    <definedName name="Z_9152C8F3_3345_432A_85DB_CEB362914C75_.wvu.Rows" localSheetId="2" hidden="1">'Exchange rates'!$22:$33</definedName>
    <definedName name="Z_9152C8F3_3345_432A_85DB_CEB362914C75_.wvu.Rows" localSheetId="10" hidden="1">'P&amp;L'13-'17'!$5:$13,'P&amp;L'13-'17'!$16:$17</definedName>
    <definedName name="Z_9152C8F3_3345_432A_85DB_CEB362914C75_.wvu.Rows" localSheetId="11" hidden="1">'P&amp;L'18'!$5:$16,'P&amp;L'18'!$20:$21</definedName>
    <definedName name="Z_9152C8F3_3345_432A_85DB_CEB362914C75_.wvu.Rows" localSheetId="12" hidden="1">'P&amp;L'19-'20'!$5:$16,'P&amp;L'19-'20'!$20:$21</definedName>
  </definedNames>
  <calcPr fullCalcOnLoad="1"/>
</workbook>
</file>

<file path=xl/sharedStrings.xml><?xml version="1.0" encoding="utf-8"?>
<sst xmlns="http://schemas.openxmlformats.org/spreadsheetml/2006/main" count="2689" uniqueCount="610">
  <si>
    <t>II kw. 2012</t>
  </si>
  <si>
    <t>III kw. 2012</t>
  </si>
  <si>
    <t>IV kw. 2012</t>
  </si>
  <si>
    <t>8=(6-7)/7</t>
  </si>
  <si>
    <t>Segment Rafineria i Marketing</t>
  </si>
  <si>
    <t>Segment Detal</t>
  </si>
  <si>
    <t>Segment (Rafineria i Marketing + Detal)</t>
  </si>
  <si>
    <t>Segment Petrochemia</t>
  </si>
  <si>
    <t>IV kw. 2011</t>
  </si>
  <si>
    <t>Siarczan amonu</t>
  </si>
  <si>
    <t>Sprzedaż
tys. ton</t>
  </si>
  <si>
    <t>LIFO</t>
  </si>
  <si>
    <t>IV kw</t>
  </si>
  <si>
    <t>Diesel</t>
  </si>
  <si>
    <t>Etylen</t>
  </si>
  <si>
    <t>Propylen</t>
  </si>
  <si>
    <t>Pozostałe</t>
  </si>
  <si>
    <t>Lekki olej opałowy</t>
  </si>
  <si>
    <t>Rafineria</t>
  </si>
  <si>
    <t>Produkty razem</t>
  </si>
  <si>
    <t>Asfalt</t>
  </si>
  <si>
    <t>Oleje</t>
  </si>
  <si>
    <t>Fenol</t>
  </si>
  <si>
    <t>Tlenek etylenu</t>
  </si>
  <si>
    <t>Glikol</t>
  </si>
  <si>
    <t>Aceton</t>
  </si>
  <si>
    <t>Butadien</t>
  </si>
  <si>
    <t>Petrochemia</t>
  </si>
  <si>
    <t>Saletra amonowa</t>
  </si>
  <si>
    <t>Zaokrąglenia - dane wzięte do bridgy i wszelkich zestawień</t>
  </si>
  <si>
    <t>Rok</t>
  </si>
  <si>
    <t>Detal</t>
  </si>
  <si>
    <t>CK</t>
  </si>
  <si>
    <t>Total</t>
  </si>
  <si>
    <t>PKN</t>
  </si>
  <si>
    <t>OL</t>
  </si>
  <si>
    <t>RAZEM</t>
  </si>
  <si>
    <t>EBIT AVCO imp</t>
  </si>
  <si>
    <t>EBIT LIFO imp</t>
  </si>
  <si>
    <t>imp</t>
  </si>
  <si>
    <t>EBIT AVCO rap</t>
  </si>
  <si>
    <t>GK ORLEN</t>
  </si>
  <si>
    <t>PHL</t>
  </si>
  <si>
    <t>PETCHEM</t>
  </si>
  <si>
    <t>Rok 2012</t>
  </si>
  <si>
    <t>Polietylen</t>
  </si>
  <si>
    <t>Polipropylen</t>
  </si>
  <si>
    <t>I kw. 2012</t>
  </si>
  <si>
    <t>PCW</t>
  </si>
  <si>
    <t>PCW granulat</t>
  </si>
  <si>
    <t>Rok 2011</t>
  </si>
  <si>
    <t>12 m-cy '12</t>
  </si>
  <si>
    <t>12 m-cy '11</t>
  </si>
  <si>
    <t>PTA</t>
  </si>
  <si>
    <t>Unipetrol</t>
  </si>
  <si>
    <t>LPG</t>
  </si>
  <si>
    <t>Benzen</t>
  </si>
  <si>
    <t>Ortoksylen</t>
  </si>
  <si>
    <t>CANWIL</t>
  </si>
  <si>
    <t>Toluen</t>
  </si>
  <si>
    <t>Anwil</t>
  </si>
  <si>
    <t>Benzyna</t>
  </si>
  <si>
    <t>Ciężki olej opałowy</t>
  </si>
  <si>
    <t>zmiana %</t>
  </si>
  <si>
    <t>4=(2-3)/3</t>
  </si>
  <si>
    <t>Jet A-1</t>
  </si>
  <si>
    <t>Grupa ORLEN - razem</t>
  </si>
  <si>
    <t>I kw. 2013</t>
  </si>
  <si>
    <t>USD/PLN</t>
  </si>
  <si>
    <t>EUR/PLN</t>
  </si>
  <si>
    <t>CZK/PLN</t>
  </si>
  <si>
    <t>USD/LTL</t>
  </si>
  <si>
    <t>EUR/LTL</t>
  </si>
  <si>
    <t>USD/CZK</t>
  </si>
  <si>
    <t>EUR/CZK</t>
  </si>
  <si>
    <t>31.03.2014</t>
  </si>
  <si>
    <t>30.06.2014</t>
  </si>
  <si>
    <t>SN 150</t>
  </si>
  <si>
    <t>CAD/PLN</t>
  </si>
  <si>
    <t>CAD/USD</t>
  </si>
  <si>
    <t>30.09.2014</t>
  </si>
  <si>
    <t>31.12.2014</t>
  </si>
  <si>
    <t>31.03.2015</t>
  </si>
  <si>
    <t>31.12.2013 *</t>
  </si>
  <si>
    <t>31.03.2013 *</t>
  </si>
  <si>
    <t>30.06.2013 *</t>
  </si>
  <si>
    <t>30.09.2013 *</t>
  </si>
  <si>
    <t>30.06.2015</t>
  </si>
  <si>
    <t>30.09.2015</t>
  </si>
  <si>
    <t>31.12.2015</t>
  </si>
  <si>
    <t xml:space="preserve">Downstream </t>
  </si>
  <si>
    <t>EBITDA LIFO</t>
  </si>
  <si>
    <t xml:space="preserve">  Downstream</t>
  </si>
  <si>
    <t>PKN ORLEN S.A.</t>
  </si>
  <si>
    <t>PKN ORLEN 
S.A.</t>
  </si>
  <si>
    <t>ORLEN 
Lietuva</t>
  </si>
  <si>
    <t>-</t>
  </si>
  <si>
    <t>Key financial data
[PLN million]</t>
  </si>
  <si>
    <t>Sales revenues</t>
  </si>
  <si>
    <t>Operating Profit/(Loss) under LIFO increased by depreciation and amortisation (EBITDA LIFO) before impairment allowances **, including:</t>
  </si>
  <si>
    <t xml:space="preserve">  Retail</t>
  </si>
  <si>
    <t xml:space="preserve">  Upstream</t>
  </si>
  <si>
    <r>
      <t xml:space="preserve">  Corporate functions </t>
    </r>
    <r>
      <rPr>
        <vertAlign val="superscript"/>
        <sz val="10"/>
        <rFont val="Arial"/>
        <family val="2"/>
      </rPr>
      <t>1</t>
    </r>
  </si>
  <si>
    <t>Operating Profit/(Loss) under LIFO increased by depreciation and amortisation (EBITDA LIFO), including:</t>
  </si>
  <si>
    <t xml:space="preserve">  PKN ORLEN S.A.</t>
  </si>
  <si>
    <t xml:space="preserve">  Unipetrol Group</t>
  </si>
  <si>
    <t xml:space="preserve">  ORLEN Lietuva Group</t>
  </si>
  <si>
    <t xml:space="preserve">  Other</t>
  </si>
  <si>
    <t>Operating Profit/(Loss) increased by depreciation and amortisation (EBITDA)</t>
  </si>
  <si>
    <t>Depreciation and amortisation, including:</t>
  </si>
  <si>
    <t>Operating Profit/(Loss) under LIFO (EBIT LIFO), including:</t>
  </si>
  <si>
    <t>Operating Profit/(Loss) (EBIT)</t>
  </si>
  <si>
    <t>Net Profit/(Loss)</t>
  </si>
  <si>
    <t>Net Profit/(Loss) attributable to equity owners of the Parent</t>
  </si>
  <si>
    <t>Total assets</t>
  </si>
  <si>
    <t>Equity</t>
  </si>
  <si>
    <t>Net debt</t>
  </si>
  <si>
    <t>Net cash - operating activities</t>
  </si>
  <si>
    <t>Net cash - investing activities</t>
  </si>
  <si>
    <r>
      <t xml:space="preserve">Return on capital employed (ROACE) [%] </t>
    </r>
    <r>
      <rPr>
        <b/>
        <vertAlign val="superscript"/>
        <sz val="10"/>
        <rFont val="Arial"/>
        <family val="2"/>
      </rPr>
      <t>2</t>
    </r>
  </si>
  <si>
    <r>
      <t xml:space="preserve">Return on capital employed under LIFO (ROACE LIFO) [%] </t>
    </r>
    <r>
      <rPr>
        <b/>
        <vertAlign val="superscript"/>
        <sz val="10"/>
        <rFont val="Arial"/>
        <family val="2"/>
      </rPr>
      <t>3</t>
    </r>
  </si>
  <si>
    <r>
      <t xml:space="preserve">Net financial leverage [%] </t>
    </r>
    <r>
      <rPr>
        <b/>
        <vertAlign val="superscript"/>
        <sz val="10"/>
        <rFont val="Arial"/>
        <family val="2"/>
      </rPr>
      <t>4</t>
    </r>
  </si>
  <si>
    <r>
      <t xml:space="preserve">Net debt/Profit from operations under LIFO plus depreciation and amortisation for the last four quarters (EBITDA LIFO) </t>
    </r>
    <r>
      <rPr>
        <b/>
        <vertAlign val="superscript"/>
        <sz val="10"/>
        <rFont val="Arial"/>
        <family val="2"/>
      </rPr>
      <t>6</t>
    </r>
  </si>
  <si>
    <r>
      <t xml:space="preserve">Net debt/Profit from operations plus depreciation and amortisation for the last four quarters (EBITDA) </t>
    </r>
    <r>
      <rPr>
        <b/>
        <vertAlign val="superscript"/>
        <sz val="10"/>
        <rFont val="Arial"/>
        <family val="2"/>
      </rPr>
      <t>7</t>
    </r>
  </si>
  <si>
    <t>Net Profit/(Loss) attributable to equity owners of the Parent per share (EPS) [PLN/share]</t>
  </si>
  <si>
    <t>Effect of inventory valuation under LIFO
[PLN million]</t>
  </si>
  <si>
    <t>Effect of inventory valuation under LIFO on EBITDA, including:</t>
  </si>
  <si>
    <t>Unipetrol Group</t>
  </si>
  <si>
    <t>ORLEN Lietuva Group</t>
  </si>
  <si>
    <t>Other</t>
  </si>
  <si>
    <t>Q1
2013 *</t>
  </si>
  <si>
    <t>Q2
2013 *</t>
  </si>
  <si>
    <t>Q3
2013 *</t>
  </si>
  <si>
    <t>Q4
2013 *</t>
  </si>
  <si>
    <t>12 months
2013 *</t>
  </si>
  <si>
    <t>Q1
2014</t>
  </si>
  <si>
    <t>Q2
2014</t>
  </si>
  <si>
    <t>Q3
2014</t>
  </si>
  <si>
    <t>Q4
2014</t>
  </si>
  <si>
    <t>12 months
2014</t>
  </si>
  <si>
    <t>Q1
2015</t>
  </si>
  <si>
    <t>Q2
2015</t>
  </si>
  <si>
    <t>*) Restated data – change of consolidation method in accordance to IFRS 11 for Basell ORLEN Polyolefines Sp. z o.o. and Płocki Park Przysłowo-Technologiczny S.A. which are accounted for under the equity method instead of proportionate consolidation method.</t>
  </si>
  <si>
    <t>1) Includes Corporate Functions of the ORLEN Group companies as well as companies not included in any of the above segments.</t>
  </si>
  <si>
    <t>2) ROACE = profit from operations for the last four quarters after tax before impairment allowances of non-current assets / average capital employed (equity + net debt) for the last four quarters.</t>
  </si>
  <si>
    <t>3) ROACE LIFO = profit from operations for the last four quarters under LIFO after tax before impairment allowances of non-current assets /average capital employed (equity + net debt) for the last four quarters.</t>
  </si>
  <si>
    <t>4) Net financial leverage = net debt / equity – calculated at the end of the period.</t>
  </si>
  <si>
    <t xml:space="preserve">5) Covenants tested according to loan agreements excluding impairment of non-current assets. </t>
  </si>
  <si>
    <t>6) Interest bearing debt net of cash and cash equivalents at the end of the period / EBITDA LIFO based on the LIFO method for the last four quarters.</t>
  </si>
  <si>
    <t>7) Interest bearing debt net of cash and cash equivalents at the end of the period / EBITDA for the last four quarters.</t>
  </si>
  <si>
    <t>Key financial data</t>
  </si>
  <si>
    <t>Macroeconomic parameters</t>
  </si>
  <si>
    <t>Q1
2013</t>
  </si>
  <si>
    <t>Q2
2013</t>
  </si>
  <si>
    <t>Q3
2013</t>
  </si>
  <si>
    <t>Q4
2013</t>
  </si>
  <si>
    <t>12 months
2013</t>
  </si>
  <si>
    <t>Q3
2015</t>
  </si>
  <si>
    <t>Q4
2015</t>
  </si>
  <si>
    <t>12 months
2015</t>
  </si>
  <si>
    <t>Item</t>
  </si>
  <si>
    <t>Brent crude oil (USD/bbl)</t>
  </si>
  <si>
    <t>Brent / URAL differential (USD/bbl)</t>
  </si>
  <si>
    <t>WTI crude oil (USD/bbl)</t>
  </si>
  <si>
    <t>Canadian Light Sweet crude oil (USD/bbl)</t>
  </si>
  <si>
    <r>
      <t>Henry Hub gas (USD/1000m</t>
    </r>
    <r>
      <rPr>
        <vertAlign val="superscript"/>
        <sz val="8"/>
        <rFont val="Arial"/>
        <family val="2"/>
      </rPr>
      <t>3</t>
    </r>
    <r>
      <rPr>
        <sz val="8"/>
        <rFont val="Arial"/>
        <family val="2"/>
      </rPr>
      <t>)</t>
    </r>
  </si>
  <si>
    <r>
      <t>Gas NGX AB-NIT (2A) (USD/1000m</t>
    </r>
    <r>
      <rPr>
        <vertAlign val="superscript"/>
        <sz val="8"/>
        <rFont val="Arial"/>
        <family val="2"/>
      </rPr>
      <t>3</t>
    </r>
    <r>
      <rPr>
        <sz val="8"/>
        <rFont val="Arial"/>
        <family val="2"/>
      </rPr>
      <t>)</t>
    </r>
  </si>
  <si>
    <r>
      <t xml:space="preserve">Model downstream margin (USD/bbl) </t>
    </r>
    <r>
      <rPr>
        <vertAlign val="superscript"/>
        <sz val="8"/>
        <rFont val="Arial"/>
        <family val="2"/>
      </rPr>
      <t>1</t>
    </r>
  </si>
  <si>
    <r>
      <t xml:space="preserve">Model refining margin (USD/bbl) </t>
    </r>
    <r>
      <rPr>
        <vertAlign val="superscript"/>
        <sz val="8"/>
        <rFont val="Arial"/>
        <family val="2"/>
      </rPr>
      <t>2</t>
    </r>
  </si>
  <si>
    <r>
      <t>Model petrochemical margin (EUR/t)</t>
    </r>
    <r>
      <rPr>
        <vertAlign val="superscript"/>
        <sz val="8"/>
        <rFont val="Arial"/>
        <family val="2"/>
      </rPr>
      <t xml:space="preserve"> 3</t>
    </r>
  </si>
  <si>
    <r>
      <t xml:space="preserve">Model olefin margin (EUR/t) </t>
    </r>
    <r>
      <rPr>
        <vertAlign val="superscript"/>
        <sz val="8"/>
        <rFont val="Arial"/>
        <family val="2"/>
      </rPr>
      <t>4</t>
    </r>
  </si>
  <si>
    <t xml:space="preserve">Quotation of margins (crack margins) </t>
  </si>
  <si>
    <r>
      <t xml:space="preserve">Refining products (USD/t) </t>
    </r>
    <r>
      <rPr>
        <b/>
        <vertAlign val="superscript"/>
        <sz val="8"/>
        <rFont val="Arial"/>
        <family val="2"/>
      </rPr>
      <t>5</t>
    </r>
  </si>
  <si>
    <t>Gasoline</t>
  </si>
  <si>
    <t>Diesel oil</t>
  </si>
  <si>
    <t>Light heating oil</t>
  </si>
  <si>
    <t>Jet A-1 fuel</t>
  </si>
  <si>
    <t>Heavy heating oil</t>
  </si>
  <si>
    <r>
      <t xml:space="preserve">Petrochemical products (EUR/t) </t>
    </r>
    <r>
      <rPr>
        <b/>
        <vertAlign val="superscript"/>
        <sz val="8"/>
        <rFont val="Arial"/>
        <family val="2"/>
      </rPr>
      <t>5</t>
    </r>
  </si>
  <si>
    <r>
      <t xml:space="preserve">Polyethylene </t>
    </r>
    <r>
      <rPr>
        <vertAlign val="superscript"/>
        <sz val="8"/>
        <rFont val="Arial"/>
        <family val="2"/>
      </rPr>
      <t>6</t>
    </r>
  </si>
  <si>
    <r>
      <t xml:space="preserve">Polypropylene </t>
    </r>
    <r>
      <rPr>
        <vertAlign val="superscript"/>
        <sz val="8"/>
        <rFont val="Arial"/>
        <family val="2"/>
      </rPr>
      <t>6</t>
    </r>
  </si>
  <si>
    <t>Ethylene</t>
  </si>
  <si>
    <t>Propylene</t>
  </si>
  <si>
    <t>Toluene</t>
  </si>
  <si>
    <t>Benzene</t>
  </si>
  <si>
    <t>Butadiene</t>
  </si>
  <si>
    <t>Paraxsylene</t>
  </si>
  <si>
    <t>1) Model downstream margin (MDM) = Revenues (90.7% Products = 22.8% Gasoline + 44.2% Diesel oil + 15.3% HHO + 1.0% SN 150 + 2.9% Ethylene + 2.1% Propylene + 1.2% Benzene + 1.2% PX) – Expenses (100% input = 6.5% Brent crude oil + 91.1% URAL crude oil + 2.4% natural gas).</t>
  </si>
  <si>
    <t>2) Model refining margin = Revenues (Products (93.5%) = 36% Gasoline + 43% Diesel oil + 14.5% HHO) minus expenses (100% input: Brent crude oil and other raw materials valued at Brent crude); product prices based on USD/bbl quotations.</t>
  </si>
  <si>
    <r>
      <t>5)</t>
    </r>
    <r>
      <rPr>
        <sz val="7"/>
        <rFont val="Times New Roman"/>
        <family val="1"/>
      </rPr>
      <t xml:space="preserve"> </t>
    </r>
    <r>
      <rPr>
        <sz val="6"/>
        <rFont val="Arial"/>
        <family val="2"/>
      </rPr>
      <t xml:space="preserve">Margins (crack) for refining and petrochemical products (excluding polymers) calculated as difference between a quotation of given product and a quotation of Brent
DTD crude oil.
</t>
    </r>
  </si>
  <si>
    <r>
      <t>6)</t>
    </r>
    <r>
      <rPr>
        <sz val="7"/>
        <rFont val="Times New Roman"/>
        <family val="1"/>
      </rPr>
      <t xml:space="preserve"> </t>
    </r>
    <r>
      <rPr>
        <sz val="6"/>
        <rFont val="Arial"/>
        <family val="2"/>
      </rPr>
      <t>Margin (crack) for polymers calculated as difference between quotations of polymers and monomers.</t>
    </r>
  </si>
  <si>
    <t>Exchange rates</t>
  </si>
  <si>
    <t>1) Based on exchange rates published by NBP, Czech Republic National Bank and Bank of Lithuania (for the years 2013-2014).</t>
  </si>
  <si>
    <t>Currency</t>
  </si>
  <si>
    <r>
      <t xml:space="preserve">Average exchange rates </t>
    </r>
    <r>
      <rPr>
        <b/>
        <vertAlign val="superscript"/>
        <sz val="8"/>
        <color indexed="9"/>
        <rFont val="Arial"/>
        <family val="2"/>
      </rPr>
      <t>1)</t>
    </r>
  </si>
  <si>
    <r>
      <t xml:space="preserve">Period end exchange rates </t>
    </r>
    <r>
      <rPr>
        <b/>
        <vertAlign val="superscript"/>
        <sz val="8"/>
        <color indexed="9"/>
        <rFont val="Arial"/>
        <family val="2"/>
      </rPr>
      <t>1)</t>
    </r>
  </si>
  <si>
    <t>Q1 2013</t>
  </si>
  <si>
    <t>Q2 2013</t>
  </si>
  <si>
    <t>Q3 2013</t>
  </si>
  <si>
    <t>Q4 2013</t>
  </si>
  <si>
    <t>Q1 2014</t>
  </si>
  <si>
    <t>Q2 2014</t>
  </si>
  <si>
    <t>Q3 2014</t>
  </si>
  <si>
    <t>Q4 2014</t>
  </si>
  <si>
    <t>Q1 2015</t>
  </si>
  <si>
    <t>Q2 2015</t>
  </si>
  <si>
    <t>Q3 2015</t>
  </si>
  <si>
    <t>Q4 2015</t>
  </si>
  <si>
    <r>
      <t xml:space="preserve">Fuel consumption </t>
    </r>
    <r>
      <rPr>
        <b/>
        <vertAlign val="superscript"/>
        <sz val="13.8"/>
        <rFont val="Arial"/>
        <family val="2"/>
      </rPr>
      <t>1)</t>
    </r>
  </si>
  <si>
    <t xml:space="preserve">1) Estimates prepared based on data of Agencja Rynku Energii S.A., Lithuanian Statistical Office, Czech Statistical Office and Association of the German Petroleum Industry. </t>
  </si>
  <si>
    <t>Countries, 
(‘000 tonnes)</t>
  </si>
  <si>
    <t>Poland</t>
  </si>
  <si>
    <t>Lithuania</t>
  </si>
  <si>
    <t>Czech Republic</t>
  </si>
  <si>
    <t>Germany</t>
  </si>
  <si>
    <t>Item, 
PLN million</t>
  </si>
  <si>
    <t>Refining</t>
  </si>
  <si>
    <t>LIFO effect (Refining)</t>
  </si>
  <si>
    <t>Petrochemical</t>
  </si>
  <si>
    <t>LIFO effect (Petrochemical)</t>
  </si>
  <si>
    <t>Retail</t>
  </si>
  <si>
    <t>Upstream</t>
  </si>
  <si>
    <t>Corporate functions</t>
  </si>
  <si>
    <r>
      <t>Q1
2014
before impairment allowances</t>
    </r>
    <r>
      <rPr>
        <b/>
        <vertAlign val="superscript"/>
        <sz val="8"/>
        <color indexed="9"/>
        <rFont val="Arial"/>
        <family val="2"/>
      </rPr>
      <t>1</t>
    </r>
  </si>
  <si>
    <r>
      <t>Q2
2014
before impairment allowances</t>
    </r>
    <r>
      <rPr>
        <b/>
        <vertAlign val="superscript"/>
        <sz val="8"/>
        <color indexed="9"/>
        <rFont val="Arial"/>
        <family val="2"/>
      </rPr>
      <t>1</t>
    </r>
  </si>
  <si>
    <r>
      <t>Q3
2014
before impairment allowances</t>
    </r>
    <r>
      <rPr>
        <b/>
        <vertAlign val="superscript"/>
        <sz val="8"/>
        <color indexed="9"/>
        <rFont val="Arial"/>
        <family val="2"/>
      </rPr>
      <t>1</t>
    </r>
  </si>
  <si>
    <r>
      <t>Q4
2014
before impairment allowances</t>
    </r>
    <r>
      <rPr>
        <b/>
        <vertAlign val="superscript"/>
        <sz val="8"/>
        <color indexed="9"/>
        <rFont val="Arial"/>
        <family val="2"/>
      </rPr>
      <t>1</t>
    </r>
  </si>
  <si>
    <r>
      <t>12 months
2014
before impairment allowances</t>
    </r>
    <r>
      <rPr>
        <b/>
        <vertAlign val="superscript"/>
        <sz val="8"/>
        <color indexed="9"/>
        <rFont val="Arial"/>
        <family val="2"/>
      </rPr>
      <t>1</t>
    </r>
  </si>
  <si>
    <r>
      <t>Q2
2015
before impairment allowances</t>
    </r>
    <r>
      <rPr>
        <b/>
        <vertAlign val="superscript"/>
        <sz val="8"/>
        <color indexed="9"/>
        <rFont val="Arial"/>
        <family val="2"/>
      </rPr>
      <t>1</t>
    </r>
  </si>
  <si>
    <t>1) impairment allowances of assets according to IAS 36</t>
  </si>
  <si>
    <t>Other operating income</t>
  </si>
  <si>
    <t>Other operating expenses</t>
  </si>
  <si>
    <t>Other operating income/expenses, net</t>
  </si>
  <si>
    <t>Share in profit from investments accounted for under equity method</t>
  </si>
  <si>
    <t>Operating profit/(loss) under LIFO increased by depreciation and amortisation (EBITDA LIFO) before impairment allowances</t>
  </si>
  <si>
    <t>Operating profit/(loss) under LIFO increased by depreciation and amortisation (EBITDA LIFO)</t>
  </si>
  <si>
    <t>Operating profit/(loss) increased by depreciation and amortisation (EBITDA)</t>
  </si>
  <si>
    <t>Profit/(Loss) from operations under LIFO before impairment allowances</t>
  </si>
  <si>
    <t>Profit/(Loss) from operations under LIFO</t>
  </si>
  <si>
    <t>Profit/(Loss) from operations</t>
  </si>
  <si>
    <t>Sales (thousand tonnes)</t>
  </si>
  <si>
    <t xml:space="preserve">*) Restated data – change in consolidation method for Basell ORLEN Polyolefines Sp. z o.o. and Płocki Park Przemysłowo-Technologiczny S.A. in accordance with IFRS 11. </t>
  </si>
  <si>
    <t>Downstream Segment</t>
  </si>
  <si>
    <t>Retail Segment</t>
  </si>
  <si>
    <t>Operating profit/(loss) increased by depreciation and amortisation (EBITDA) before impairment allowances</t>
  </si>
  <si>
    <t>Upstream Segment</t>
  </si>
  <si>
    <t>Profit/(Loss) from operations before impairment allowances</t>
  </si>
  <si>
    <t>Corporate Functions</t>
  </si>
  <si>
    <t>Consolidated statement of profit or loss and other comprehensive income</t>
  </si>
  <si>
    <t>Statement of profit or loss</t>
  </si>
  <si>
    <t>Cost of sales</t>
  </si>
  <si>
    <t>Gross profit on sales</t>
  </si>
  <si>
    <t>Distribution expenses</t>
  </si>
  <si>
    <t>Administrative expenses</t>
  </si>
  <si>
    <t>Finance income</t>
  </si>
  <si>
    <t>Finance costs</t>
  </si>
  <si>
    <t>Net finance income and costs</t>
  </si>
  <si>
    <t>Profit/(Loss) before tax</t>
  </si>
  <si>
    <t>Tax expense</t>
  </si>
  <si>
    <t>Net profit/(loss)</t>
  </si>
  <si>
    <t>Items of other comprehensive income:</t>
  </si>
  <si>
    <t>which will not be reclassified into profit or loss</t>
  </si>
  <si>
    <t>Foreign exchange differences on subsidiaries from consolidation</t>
  </si>
  <si>
    <t>Total items of other comprehensive income</t>
  </si>
  <si>
    <t>Total net comprehensive income</t>
  </si>
  <si>
    <t>Net profit/(loss) attributable to</t>
  </si>
  <si>
    <t>equity owners of the parent</t>
  </si>
  <si>
    <t>non-controlling interest</t>
  </si>
  <si>
    <t>Total net comprehensive income attributable to</t>
  </si>
  <si>
    <t>Net profit/(loss) and diluted net profit/(loss) per share attributable to equity owners of the parent (in PLN per share)</t>
  </si>
  <si>
    <t>ASSETS</t>
  </si>
  <si>
    <t>Property, plant and equipment</t>
  </si>
  <si>
    <t>Investment property</t>
  </si>
  <si>
    <t>Intangible assets</t>
  </si>
  <si>
    <t>Perpetual usufruct of land</t>
  </si>
  <si>
    <t>Investments accounted for under equity method</t>
  </si>
  <si>
    <t>Financial assets available for sale</t>
  </si>
  <si>
    <t>Deferred tax assets</t>
  </si>
  <si>
    <t>Non-current assets</t>
  </si>
  <si>
    <t>Inventories</t>
  </si>
  <si>
    <t>Trade and other receivables</t>
  </si>
  <si>
    <t>Other financial assets</t>
  </si>
  <si>
    <t>Current tax assets</t>
  </si>
  <si>
    <t>Cash and cash equivalents</t>
  </si>
  <si>
    <t>Non-current assets classified as held for sale</t>
  </si>
  <si>
    <t>Current assets</t>
  </si>
  <si>
    <t>EQUITY AND LIABILITIES</t>
  </si>
  <si>
    <t>EQUITY</t>
  </si>
  <si>
    <t>Share capital</t>
  </si>
  <si>
    <t>Share premium</t>
  </si>
  <si>
    <t>Hedging reserve</t>
  </si>
  <si>
    <t>Revaluation reserve</t>
  </si>
  <si>
    <t>Retained earnings</t>
  </si>
  <si>
    <t>Total equity attributable to equity owners of the parent</t>
  </si>
  <si>
    <t>Non-controlling interest</t>
  </si>
  <si>
    <t>Total equity</t>
  </si>
  <si>
    <t>LIABILITIES</t>
  </si>
  <si>
    <t xml:space="preserve">Provisions </t>
  </si>
  <si>
    <t>Deferred tax liabilities</t>
  </si>
  <si>
    <t>Deferred income</t>
  </si>
  <si>
    <t>Non-current liabilities</t>
  </si>
  <si>
    <t>Trade and other liabilities</t>
  </si>
  <si>
    <t>Current tax liabilities</t>
  </si>
  <si>
    <t>Provisions</t>
  </si>
  <si>
    <t>Other financial liabilities</t>
  </si>
  <si>
    <t>Liabilities directly associated with assets classified as held for sale</t>
  </si>
  <si>
    <t>Current liabilities</t>
  </si>
  <si>
    <t>Total liabilities</t>
  </si>
  <si>
    <t>Total equity and liabilities</t>
  </si>
  <si>
    <t>Consolidated statement of financial position</t>
  </si>
  <si>
    <t>Consolidated statement of cash flows</t>
  </si>
  <si>
    <t>Cash flows – operating activities</t>
  </si>
  <si>
    <t xml:space="preserve">Net profit/(Loss) </t>
  </si>
  <si>
    <t>Adjustments for:</t>
  </si>
  <si>
    <t>Depreciation and amortisation</t>
  </si>
  <si>
    <t>Foreign exchange (gain)/loss</t>
  </si>
  <si>
    <t>Interest, net</t>
  </si>
  <si>
    <t>Dividends</t>
  </si>
  <si>
    <t>(Profit)/Loss on investing activities</t>
  </si>
  <si>
    <t>Change in provisions</t>
  </si>
  <si>
    <t>Change in working capital</t>
  </si>
  <si>
    <t>inventories</t>
  </si>
  <si>
    <t>receivables</t>
  </si>
  <si>
    <t>liabilities</t>
  </si>
  <si>
    <t>Other adjustments</t>
  </si>
  <si>
    <t>Income tax (paid)</t>
  </si>
  <si>
    <t>Net cash provided by/(used in) operating activities</t>
  </si>
  <si>
    <t>Cash flows – investing activities</t>
  </si>
  <si>
    <t>Acquisition of property, plant and equipment, intangible assets and perpetual usufruct of land</t>
  </si>
  <si>
    <t>Disposal of property, plant and equipment, intangible assets and perpetual usufruct of land</t>
  </si>
  <si>
    <t>Acquisition of shares</t>
  </si>
  <si>
    <t>Disposal of shares</t>
  </si>
  <si>
    <t>Acquisition of securities and deposits</t>
  </si>
  <si>
    <t>Disposal of securities and deposits</t>
  </si>
  <si>
    <t>Interest received</t>
  </si>
  <si>
    <t>Deposits, net</t>
  </si>
  <si>
    <t>Dividends received</t>
  </si>
  <si>
    <t>Proceeds/(Outflows) from borrowings granted</t>
  </si>
  <si>
    <t>Net cash (used) in investing activities</t>
  </si>
  <si>
    <t>Cash flows from financing activities</t>
  </si>
  <si>
    <t>Proceeds from loans and borrowings received</t>
  </si>
  <si>
    <t>Debt securities issued</t>
  </si>
  <si>
    <t>Repayment of loans and borrowings</t>
  </si>
  <si>
    <t>Repurchase of debt securities</t>
  </si>
  <si>
    <t xml:space="preserve">Interest paid </t>
  </si>
  <si>
    <t>Dividend paid</t>
  </si>
  <si>
    <t>Payments of liabilities under finance lease agreements</t>
  </si>
  <si>
    <t>Grands received</t>
  </si>
  <si>
    <t xml:space="preserve">Other </t>
  </si>
  <si>
    <t>Net cash provided by/(used in) financing activities</t>
  </si>
  <si>
    <t>Net (decrease) in cash and cash equivalents</t>
  </si>
  <si>
    <t>Effect of exchange rate changes</t>
  </si>
  <si>
    <t>Cash and cash equivalents, beginning of the period</t>
  </si>
  <si>
    <t>Cash and cash equivalents, end of the period</t>
  </si>
  <si>
    <t>Production volume</t>
  </si>
  <si>
    <t>Production
(‘000 tonnes)</t>
  </si>
  <si>
    <t>Downstream
Segment</t>
  </si>
  <si>
    <t>Crude oil throughput</t>
  </si>
  <si>
    <r>
      <t xml:space="preserve">Light distillates
</t>
    </r>
    <r>
      <rPr>
        <sz val="8"/>
        <rFont val="Arial"/>
        <family val="2"/>
      </rPr>
      <t>[gasoline, LPG]</t>
    </r>
  </si>
  <si>
    <r>
      <t xml:space="preserve">Medium distillates
</t>
    </r>
    <r>
      <rPr>
        <sz val="8"/>
        <rFont val="Arial"/>
        <family val="2"/>
      </rPr>
      <t>[diesel oil, light heating oil, jet fuel]</t>
    </r>
  </si>
  <si>
    <r>
      <t xml:space="preserve">Heavy fractions
</t>
    </r>
    <r>
      <rPr>
        <sz val="8"/>
        <rFont val="Arial"/>
        <family val="2"/>
      </rPr>
      <t>[heavy heating oil, asphalt, oils]</t>
    </r>
  </si>
  <si>
    <r>
      <t xml:space="preserve">Monomers
</t>
    </r>
    <r>
      <rPr>
        <sz val="8"/>
        <rFont val="Arial"/>
        <family val="2"/>
      </rPr>
      <t>[ethylene, propylene]</t>
    </r>
  </si>
  <si>
    <r>
      <t xml:space="preserve">Polymers
</t>
    </r>
    <r>
      <rPr>
        <sz val="8"/>
        <rFont val="Arial"/>
        <family val="2"/>
      </rPr>
      <t>[polyethylene, polypropylene]</t>
    </r>
  </si>
  <si>
    <r>
      <t xml:space="preserve">Aromas
</t>
    </r>
    <r>
      <rPr>
        <sz val="8"/>
        <rFont val="Arial"/>
        <family val="2"/>
      </rPr>
      <t>[benzene, toluene, paraxylene, ortoxylene]</t>
    </r>
  </si>
  <si>
    <r>
      <t xml:space="preserve">Fertilizers
</t>
    </r>
    <r>
      <rPr>
        <sz val="8"/>
        <rFont val="Arial"/>
        <family val="2"/>
      </rPr>
      <t>[CANWIL, ammonium nitrate, ammonium sulphate, other]</t>
    </r>
  </si>
  <si>
    <r>
      <t xml:space="preserve">Plastics
</t>
    </r>
    <r>
      <rPr>
        <sz val="8"/>
        <rFont val="Arial"/>
        <family val="2"/>
      </rPr>
      <t>[PVC, PVC granulate]</t>
    </r>
  </si>
  <si>
    <t>Total production</t>
  </si>
  <si>
    <t>Q1 2013 *</t>
  </si>
  <si>
    <t>Q2 2013 *</t>
  </si>
  <si>
    <t>Q3 2013 *</t>
  </si>
  <si>
    <t>Q4 2013 *</t>
  </si>
  <si>
    <t>12 mpnths 2013 *</t>
  </si>
  <si>
    <t>12 months 2014</t>
  </si>
  <si>
    <t>ORLEN
Group</t>
  </si>
  <si>
    <t>Unipetrol
Group</t>
  </si>
  <si>
    <t>Anwil
Group</t>
  </si>
  <si>
    <t>Sales volume</t>
  </si>
  <si>
    <t>Sales
(‘000 tonnes)</t>
  </si>
  <si>
    <t>Light distillates
[gasoline, LPG]</t>
  </si>
  <si>
    <t>Medium distillates
[diesel oil, light heating oil, jet fuel]</t>
  </si>
  <si>
    <t>Heavy fractions
[heavy heating oil, asphalt, oils]</t>
  </si>
  <si>
    <t>Monomers
[ethylene, propylene]</t>
  </si>
  <si>
    <t>Polymers
[polyethylene, polypropylene]</t>
  </si>
  <si>
    <t>Aromas
[benzene, toluene, paraxylene, ortoxylene]</t>
  </si>
  <si>
    <t>Fertilizers
[CANWIL, ammonium nitrate, ammonium sulphate, other]</t>
  </si>
  <si>
    <t>Plastics
[PVC, PVC processing]</t>
  </si>
  <si>
    <t>ORLEN Group - total</t>
  </si>
  <si>
    <r>
      <t>Q1
2015
before impairment allowances</t>
    </r>
    <r>
      <rPr>
        <b/>
        <vertAlign val="superscript"/>
        <sz val="8"/>
        <color indexed="9"/>
        <rFont val="Arial"/>
        <family val="2"/>
      </rPr>
      <t>1</t>
    </r>
  </si>
  <si>
    <r>
      <t>Q3
2015
before impairment allowances</t>
    </r>
    <r>
      <rPr>
        <b/>
        <vertAlign val="superscript"/>
        <sz val="8"/>
        <color indexed="9"/>
        <rFont val="Arial"/>
        <family val="2"/>
      </rPr>
      <t>1</t>
    </r>
  </si>
  <si>
    <t>EBIT LIFO</t>
  </si>
  <si>
    <r>
      <t>Q4
2015
before impairment allowances</t>
    </r>
    <r>
      <rPr>
        <b/>
        <vertAlign val="superscript"/>
        <sz val="8"/>
        <color indexed="9"/>
        <rFont val="Arial"/>
        <family val="2"/>
      </rPr>
      <t>1</t>
    </r>
  </si>
  <si>
    <t>Depreciation</t>
  </si>
  <si>
    <r>
      <t>N/D</t>
    </r>
    <r>
      <rPr>
        <b/>
        <vertAlign val="superscript"/>
        <sz val="8.5"/>
        <rFont val="Arial"/>
        <family val="2"/>
      </rPr>
      <t>5</t>
    </r>
  </si>
  <si>
    <t>Q1
2016</t>
  </si>
  <si>
    <t>Q2
2016</t>
  </si>
  <si>
    <t>Q3
2016</t>
  </si>
  <si>
    <t>Q4
2016</t>
  </si>
  <si>
    <t>12 months
2016</t>
  </si>
  <si>
    <r>
      <t>Q1
2016
before impairment allowances</t>
    </r>
    <r>
      <rPr>
        <b/>
        <vertAlign val="superscript"/>
        <sz val="8"/>
        <color indexed="9"/>
        <rFont val="Arial"/>
        <family val="2"/>
      </rPr>
      <t>1</t>
    </r>
  </si>
  <si>
    <t>31.03.2016</t>
  </si>
  <si>
    <t>30.06.2016</t>
  </si>
  <si>
    <t>30.09.2016</t>
  </si>
  <si>
    <t>31.12.2016</t>
  </si>
  <si>
    <t>Profit before tax</t>
  </si>
  <si>
    <t>actuarial gains and losses</t>
  </si>
  <si>
    <t>deferred tax</t>
  </si>
  <si>
    <t>which were or will be reclassified into profit or loss</t>
  </si>
  <si>
    <t>fair value measurement of investment property as at the date of reclassification</t>
  </si>
  <si>
    <t xml:space="preserve">     hedging instruments</t>
  </si>
  <si>
    <t>Loans, borrowings and bonds</t>
  </si>
  <si>
    <t>Loans and borrowings</t>
  </si>
  <si>
    <t>Cash flows from operating activities</t>
  </si>
  <si>
    <t>Foreign exchange (profit)/loss</t>
  </si>
  <si>
    <t>Cash flows from investing activities</t>
  </si>
  <si>
    <t>Sale of subsidiary</t>
  </si>
  <si>
    <t>Repayments of loans and borrowings</t>
  </si>
  <si>
    <t>Interest paid</t>
  </si>
  <si>
    <t>Net increase/(decrease) in cash and cash equivalents</t>
  </si>
  <si>
    <r>
      <t>4)</t>
    </r>
    <r>
      <rPr>
        <sz val="7"/>
        <rFont val="Times New Roman"/>
        <family val="1"/>
      </rPr>
      <t xml:space="preserve"> </t>
    </r>
    <r>
      <rPr>
        <sz val="6"/>
        <rFont val="Arial"/>
        <family val="2"/>
      </rPr>
      <t>Model petrochemical margin of olefins = Revenues (100% Products = 50% Ethylene + 30% Propylene + 10% Benzene + 10% Toluene) – products prices based on contract quotations minus expenses (100% input = 75% Naphtha + 25% LS VGO); products prices based on quotations.
Starting from 2016 Model petrochemical margin of olefins = Revenues (100% Products = 0.85*Ethylene*54% + 0.92*Propylene*28% + 0.84*Glycols*9% + 0.81*Butadiene*6% + 0.8*Ethylene Oxide*3%) minus expenses (100% Input = 100% Nafta); products prices based on quotations.</t>
    </r>
  </si>
  <si>
    <t xml:space="preserve">3) Model petrochemical margin = Revenues (98% Products = 44% HDPE + 7% LDPE + 35% PP homo + 12% PP copo) – products prices based on contract quotations
minus expenses (100% input = 75% Naphtha + 25% LS VGO) – products prices based on spot quotations.
</t>
  </si>
  <si>
    <t>Q1 2016</t>
  </si>
  <si>
    <t>Q2 2016</t>
  </si>
  <si>
    <t>Q3 2016</t>
  </si>
  <si>
    <t>Q4 2016</t>
  </si>
  <si>
    <t>Other assets</t>
  </si>
  <si>
    <t>Equity attributable to owners of the parent</t>
  </si>
  <si>
    <t>Non-controlling interests</t>
  </si>
  <si>
    <t>Liabilities directly associated with assets classified 
as held for sale</t>
  </si>
  <si>
    <t>Acquisition of shares adjusted for received cash</t>
  </si>
  <si>
    <t>Bonds issued</t>
  </si>
  <si>
    <r>
      <t>Q2
2016
before impairment allowances</t>
    </r>
    <r>
      <rPr>
        <b/>
        <vertAlign val="superscript"/>
        <sz val="8"/>
        <color indexed="9"/>
        <rFont val="Arial"/>
        <family val="2"/>
      </rPr>
      <t>1</t>
    </r>
  </si>
  <si>
    <r>
      <t>Q3
2016
before impairment allowances</t>
    </r>
    <r>
      <rPr>
        <b/>
        <vertAlign val="superscript"/>
        <sz val="8"/>
        <color indexed="9"/>
        <rFont val="Arial"/>
        <family val="2"/>
      </rPr>
      <t>1</t>
    </r>
  </si>
  <si>
    <r>
      <t>12 months
2015
before impairment allowances</t>
    </r>
    <r>
      <rPr>
        <b/>
        <vertAlign val="superscript"/>
        <sz val="8"/>
        <color indexed="9"/>
        <rFont val="Arial"/>
        <family val="2"/>
      </rPr>
      <t>1</t>
    </r>
  </si>
  <si>
    <t>Impairment</t>
  </si>
  <si>
    <t>Net cash from operating activities</t>
  </si>
  <si>
    <t>Dividends paid</t>
  </si>
  <si>
    <t>Net cash from / (used in) financing activities</t>
  </si>
  <si>
    <r>
      <t>Q4
2016
before impairment allowances</t>
    </r>
    <r>
      <rPr>
        <b/>
        <vertAlign val="superscript"/>
        <sz val="8"/>
        <color indexed="9"/>
        <rFont val="Arial"/>
        <family val="2"/>
      </rPr>
      <t>1</t>
    </r>
  </si>
  <si>
    <r>
      <t>12 months
2016
before impairment allowances</t>
    </r>
    <r>
      <rPr>
        <b/>
        <vertAlign val="superscript"/>
        <sz val="8"/>
        <color indexed="9"/>
        <rFont val="Arial"/>
        <family val="2"/>
      </rPr>
      <t>1</t>
    </r>
  </si>
  <si>
    <t>12 months 2016</t>
  </si>
  <si>
    <t>Q1
2017</t>
  </si>
  <si>
    <t>Q2
2017</t>
  </si>
  <si>
    <t>Q3
2017</t>
  </si>
  <si>
    <t>Q4
2017</t>
  </si>
  <si>
    <t>12 months
2017</t>
  </si>
  <si>
    <t>Q1 2017</t>
  </si>
  <si>
    <t>Q2 2017</t>
  </si>
  <si>
    <t>Q3 2017</t>
  </si>
  <si>
    <t>Q4 2017</t>
  </si>
  <si>
    <r>
      <t>Q1
2017
before impairment allowances</t>
    </r>
    <r>
      <rPr>
        <b/>
        <vertAlign val="superscript"/>
        <sz val="8"/>
        <color indexed="9"/>
        <rFont val="Arial"/>
        <family val="2"/>
      </rPr>
      <t>1</t>
    </r>
  </si>
  <si>
    <r>
      <t>Q2
2017
before impairment allowances</t>
    </r>
    <r>
      <rPr>
        <b/>
        <vertAlign val="superscript"/>
        <sz val="8"/>
        <color indexed="9"/>
        <rFont val="Arial"/>
        <family val="2"/>
      </rPr>
      <t>1</t>
    </r>
  </si>
  <si>
    <r>
      <t>Q3
2017
before impairment allowances</t>
    </r>
    <r>
      <rPr>
        <b/>
        <vertAlign val="superscript"/>
        <sz val="8"/>
        <color indexed="9"/>
        <rFont val="Arial"/>
        <family val="2"/>
      </rPr>
      <t>1</t>
    </r>
  </si>
  <si>
    <r>
      <t>Q4
2017
before impairment allowances</t>
    </r>
    <r>
      <rPr>
        <b/>
        <vertAlign val="superscript"/>
        <sz val="8"/>
        <color indexed="9"/>
        <rFont val="Arial"/>
        <family val="2"/>
      </rPr>
      <t>1</t>
    </r>
  </si>
  <si>
    <r>
      <t>12 months
2017
before impairment allowances</t>
    </r>
    <r>
      <rPr>
        <b/>
        <vertAlign val="superscript"/>
        <sz val="8"/>
        <color indexed="9"/>
        <rFont val="Arial"/>
        <family val="2"/>
      </rPr>
      <t>1</t>
    </r>
  </si>
  <si>
    <t>31.03.2017</t>
  </si>
  <si>
    <t>30.06.2017</t>
  </si>
  <si>
    <t>30.09.2017</t>
  </si>
  <si>
    <t>31.12.2017</t>
  </si>
  <si>
    <t>12 months 2017</t>
  </si>
  <si>
    <r>
      <t>N/D</t>
    </r>
    <r>
      <rPr>
        <b/>
        <vertAlign val="superscript"/>
        <sz val="8"/>
        <rFont val="Arial"/>
        <family val="2"/>
      </rPr>
      <t>5</t>
    </r>
  </si>
  <si>
    <t>n/a</t>
  </si>
  <si>
    <t>Exchange differences on translating foreign operations</t>
  </si>
  <si>
    <t>Other liabilities</t>
  </si>
  <si>
    <t>Operating expenses</t>
  </si>
  <si>
    <t>exchange differences on translating foreign operations</t>
  </si>
  <si>
    <t>Medium distillates
[diesel oil, light heating oil]</t>
  </si>
  <si>
    <t>Redemption of bonds</t>
  </si>
  <si>
    <t xml:space="preserve">change in balances of settlements due to compensation from insurers in Unipetrol Group
</t>
  </si>
  <si>
    <t>Other adjustments, incl.:</t>
  </si>
  <si>
    <t>Settlement of instruments not subject to hedge accounting</t>
  </si>
  <si>
    <t>rights granted free of charge</t>
  </si>
  <si>
    <t>recognition/(reversal) of impairment allowances of property, plant and equipment and intangible assets</t>
  </si>
  <si>
    <t>Q1
2018</t>
  </si>
  <si>
    <t>Q2
2018</t>
  </si>
  <si>
    <t>Q3
2018</t>
  </si>
  <si>
    <t>Q4
2018</t>
  </si>
  <si>
    <t>12 months
2018</t>
  </si>
  <si>
    <t>Q1 2018</t>
  </si>
  <si>
    <t>Q2 2018</t>
  </si>
  <si>
    <t>Q3 2018</t>
  </si>
  <si>
    <t>Q4 2018</t>
  </si>
  <si>
    <r>
      <t>Q1
2018
before impairment allowances</t>
    </r>
    <r>
      <rPr>
        <b/>
        <vertAlign val="superscript"/>
        <sz val="8"/>
        <color indexed="9"/>
        <rFont val="Arial"/>
        <family val="2"/>
      </rPr>
      <t>1</t>
    </r>
  </si>
  <si>
    <r>
      <t>Q2
2018
before impairment allowances</t>
    </r>
    <r>
      <rPr>
        <b/>
        <vertAlign val="superscript"/>
        <sz val="8"/>
        <color indexed="9"/>
        <rFont val="Arial"/>
        <family val="2"/>
      </rPr>
      <t>1</t>
    </r>
  </si>
  <si>
    <r>
      <t>Q3
2018
before impairment allowances</t>
    </r>
    <r>
      <rPr>
        <b/>
        <vertAlign val="superscript"/>
        <sz val="8"/>
        <color indexed="9"/>
        <rFont val="Arial"/>
        <family val="2"/>
      </rPr>
      <t>1</t>
    </r>
  </si>
  <si>
    <t>Q4
2018
before impairment allowances1</t>
  </si>
  <si>
    <t>12 months
2018
before impairment allowances1</t>
  </si>
  <si>
    <t>31.03.2018</t>
  </si>
  <si>
    <t>30.06.2018</t>
  </si>
  <si>
    <t>30.09.2018</t>
  </si>
  <si>
    <t>31.12.2018</t>
  </si>
  <si>
    <t>revenues from sales of finished goods and services</t>
  </si>
  <si>
    <t>revenues from sales of merchandise and raw materials</t>
  </si>
  <si>
    <t>cost of finished goods and services sold</t>
  </si>
  <si>
    <t>cost of merchandise and raw materials sold</t>
  </si>
  <si>
    <t>current tax</t>
  </si>
  <si>
    <t>Other comprehensive income:</t>
  </si>
  <si>
    <t>which will not be reclassified subsequently into profit or loss</t>
  </si>
  <si>
    <t>gains/(losses) on investments in equity instruments at fair value through other comprehensive income</t>
  </si>
  <si>
    <t>which will be reclassified into profit or loss</t>
  </si>
  <si>
    <t xml:space="preserve">Derivatives </t>
  </si>
  <si>
    <t>Derivatives</t>
  </si>
  <si>
    <t>Liabilities from contracts with customers</t>
  </si>
  <si>
    <t>Loans and bonds</t>
  </si>
  <si>
    <t>rights received free of charge</t>
  </si>
  <si>
    <t>Settlement of derivatives not designated as hedge accounting</t>
  </si>
  <si>
    <t>(Loss)/reversal of loss due to impairment of financial instruments</t>
  </si>
  <si>
    <t>Profit from operations</t>
  </si>
  <si>
    <t>Net profit</t>
  </si>
  <si>
    <t>hedging costs</t>
  </si>
  <si>
    <t>Net profit attributable to</t>
  </si>
  <si>
    <t>Net profit and diluted net profit per share attributable to equity owners of the parent (in PLN per share)</t>
  </si>
  <si>
    <t>Equity attributable to equity owners of the parent</t>
  </si>
  <si>
    <t>Redemption of non-controlling shares Unipetrol a.s.</t>
  </si>
  <si>
    <t>to equity owners of the parent</t>
  </si>
  <si>
    <t>to non-controlling interest</t>
  </si>
  <si>
    <t>12 months 2018</t>
  </si>
  <si>
    <t>12 months
2018 ***</t>
  </si>
  <si>
    <t>(Profit)/Loss on investing activities, incl.:</t>
  </si>
  <si>
    <r>
      <t>Q4
2018</t>
    </r>
    <r>
      <rPr>
        <b/>
        <vertAlign val="superscript"/>
        <sz val="8"/>
        <color indexed="9"/>
        <rFont val="Arial"/>
        <family val="2"/>
      </rPr>
      <t>2</t>
    </r>
  </si>
  <si>
    <r>
      <t>Q4
2018
before impairment allowances</t>
    </r>
    <r>
      <rPr>
        <b/>
        <vertAlign val="superscript"/>
        <sz val="8"/>
        <color indexed="9"/>
        <rFont val="Arial"/>
        <family val="2"/>
      </rPr>
      <t>1,2</t>
    </r>
  </si>
  <si>
    <r>
      <t>12 months
2018</t>
    </r>
    <r>
      <rPr>
        <b/>
        <vertAlign val="superscript"/>
        <sz val="8"/>
        <color indexed="9"/>
        <rFont val="Arial"/>
        <family val="2"/>
      </rPr>
      <t>2</t>
    </r>
  </si>
  <si>
    <r>
      <t>12 months
2018
before impairment allowances</t>
    </r>
    <r>
      <rPr>
        <b/>
        <vertAlign val="superscript"/>
        <sz val="8"/>
        <color indexed="9"/>
        <rFont val="Arial"/>
        <family val="2"/>
      </rPr>
      <t>1,2</t>
    </r>
  </si>
  <si>
    <t>12 months
2018 **</t>
  </si>
  <si>
    <t>12 months
2018 *</t>
  </si>
  <si>
    <t>Net cash from/(used in) operating activities</t>
  </si>
  <si>
    <t>Q1
2019</t>
  </si>
  <si>
    <t>Q2
2019</t>
  </si>
  <si>
    <t>Q3
2019</t>
  </si>
  <si>
    <t>Q4
2019</t>
  </si>
  <si>
    <t>12 months
2019</t>
  </si>
  <si>
    <t>Q1 2019</t>
  </si>
  <si>
    <t>Q2 2019</t>
  </si>
  <si>
    <t>Q3 2019</t>
  </si>
  <si>
    <t>Q4 2019</t>
  </si>
  <si>
    <r>
      <t>Q1
2019
before impairment allowances</t>
    </r>
    <r>
      <rPr>
        <b/>
        <vertAlign val="superscript"/>
        <sz val="8"/>
        <color indexed="9"/>
        <rFont val="Arial"/>
        <family val="2"/>
      </rPr>
      <t>1</t>
    </r>
  </si>
  <si>
    <r>
      <t>Q2
2019
before impairment allowances</t>
    </r>
    <r>
      <rPr>
        <b/>
        <vertAlign val="superscript"/>
        <sz val="8"/>
        <color indexed="9"/>
        <rFont val="Arial"/>
        <family val="2"/>
      </rPr>
      <t>1</t>
    </r>
  </si>
  <si>
    <r>
      <t>Q3
2019
before impairment allowances</t>
    </r>
    <r>
      <rPr>
        <b/>
        <vertAlign val="superscript"/>
        <sz val="8"/>
        <color indexed="9"/>
        <rFont val="Arial"/>
        <family val="2"/>
      </rPr>
      <t>1</t>
    </r>
  </si>
  <si>
    <r>
      <t>Q4
2019
before impairment allowances</t>
    </r>
    <r>
      <rPr>
        <b/>
        <vertAlign val="superscript"/>
        <sz val="8"/>
        <color indexed="9"/>
        <rFont val="Arial"/>
        <family val="2"/>
      </rPr>
      <t>1</t>
    </r>
  </si>
  <si>
    <r>
      <t>12 months
2019
before impairment allowances</t>
    </r>
    <r>
      <rPr>
        <b/>
        <vertAlign val="superscript"/>
        <sz val="8"/>
        <color indexed="9"/>
        <rFont val="Arial"/>
        <family val="2"/>
      </rPr>
      <t>1</t>
    </r>
  </si>
  <si>
    <t>31.03.2019</t>
  </si>
  <si>
    <t>30.06.2019</t>
  </si>
  <si>
    <t>30.09.2019</t>
  </si>
  <si>
    <t>31.12.2019</t>
  </si>
  <si>
    <t>hedging instruments</t>
  </si>
  <si>
    <t xml:space="preserve"> </t>
  </si>
  <si>
    <t>Rights of use assets</t>
  </si>
  <si>
    <t xml:space="preserve">Long-term lease receivables </t>
  </si>
  <si>
    <t>Short-term lease receivables</t>
  </si>
  <si>
    <t>Lease liabilities</t>
  </si>
  <si>
    <t>Repayment of loans</t>
  </si>
  <si>
    <t>Interest paid from loans and bonds</t>
  </si>
  <si>
    <t>Interest paid on lease</t>
  </si>
  <si>
    <t>Net cash (used) in financing activities</t>
  </si>
  <si>
    <t>including restricted cash</t>
  </si>
  <si>
    <t>Acquisition of property, plant and equipment, 
intangible assets and rights of use assets</t>
  </si>
  <si>
    <t>Disposal of property, plant and equipment, 
intangible assets and rights of use assets</t>
  </si>
  <si>
    <t>Segment revenues</t>
  </si>
  <si>
    <t>External revenues</t>
  </si>
  <si>
    <t>Inter-segment revenues</t>
  </si>
  <si>
    <r>
      <t>Q4
2018
before impairment allowances</t>
    </r>
    <r>
      <rPr>
        <b/>
        <vertAlign val="superscript"/>
        <sz val="8"/>
        <color indexed="9"/>
        <rFont val="Arial"/>
        <family val="2"/>
      </rPr>
      <t>1</t>
    </r>
  </si>
  <si>
    <t>***) In the 12 months of 2018, the Group adjusted in the line penalties and compensations penalties received for improper execution of the contract of the power plant CCGT in Płock in the amount of PLN 190 million, and adjusted the purchase price of non-current asset.</t>
  </si>
  <si>
    <t>2)  In the 12 months of 2018, the Group adjusted in the line penalties and compensations penalties received for improper execution of the contract of the power plant CCGT in Płock in the amount of PLN 190 million, and adjusted the purchase price of non-current asset.</t>
  </si>
  <si>
    <t>**)  In the 12 months of 2018, the Group adjusted in the line penalties and compensations penalties received for improper execution of the contract of the power plant CCGT in Płock in the amount of PLN 190 million, and adjusted the purchase price of non-current asset.</t>
  </si>
  <si>
    <t>*)  In the 12 months of 2018, the Group adjusted in the line penalties and compensations penalties received for improper execution of the contract of the power plant CCGT in Płock in the amount of PLN 190 million, and adjusted the purchase price of non-current asset.</t>
  </si>
  <si>
    <t>Increases in non-current assets ****</t>
  </si>
  <si>
    <t>Increases in non-current assets ***</t>
  </si>
  <si>
    <t>Increases in non-current assets **</t>
  </si>
  <si>
    <t>Effect of changes in exchange rates</t>
  </si>
  <si>
    <t>***) In accordance with IFRS 16 Leases, the "increase in non-current assets" item includes rights-of-use - in the interests of consistency, the data for the I quarter of 2019 were also updated.</t>
  </si>
  <si>
    <t>****) In accordance with IFRS 16 Leases, the "increase in non-current assets" item includes rights-of-use - in the interests of consistency, the data for the I quarter of 2019 were also updated.</t>
  </si>
  <si>
    <t>**) In accordance with IFRS 16 Leases, the "increase in non-current assets" item includes rights-of-use - in the interests of consistency, the data for the I quarter of 2019 were also updated.</t>
  </si>
  <si>
    <t>Net interest</t>
  </si>
  <si>
    <t>Change in cash related to purchase of non-controlling interest of UNIPETROL, a.s</t>
  </si>
  <si>
    <t>Proceeds from loans received</t>
  </si>
  <si>
    <t>12 months 2019</t>
  </si>
  <si>
    <t>recognition/(reversal) of impairment allowances of property, 
plant and equipment and intangible assets</t>
  </si>
  <si>
    <t>bd</t>
  </si>
  <si>
    <t>short-term and low-value lease payments</t>
  </si>
  <si>
    <t>12 months 
2015</t>
  </si>
  <si>
    <t>settlement and valuation of derivative financial instruments</t>
  </si>
  <si>
    <t>security deposits</t>
  </si>
  <si>
    <t>change in settlements of settled derivatives not designated for hedge accounting purposes</t>
  </si>
  <si>
    <t>Q1
2020</t>
  </si>
  <si>
    <t>Q2
2020</t>
  </si>
  <si>
    <t>Q3
2020</t>
  </si>
  <si>
    <t>Q4
2020</t>
  </si>
  <si>
    <t>12 months
2020</t>
  </si>
  <si>
    <t>Q1 2020</t>
  </si>
  <si>
    <t>Q2 2020</t>
  </si>
  <si>
    <t>Q3 2020</t>
  </si>
  <si>
    <t>Q4 2020</t>
  </si>
  <si>
    <t>Q1
2020
before impairment allowances1</t>
  </si>
  <si>
    <t>Q2
2020
before impairment allowances1</t>
  </si>
  <si>
    <t>Q3
2020
before impairment allowances1</t>
  </si>
  <si>
    <t>Q4
2020
before impairment allowances1</t>
  </si>
  <si>
    <t>12 months
2020
before impairment allowances1</t>
  </si>
  <si>
    <t>31.03.2020</t>
  </si>
  <si>
    <t>30.06.2020</t>
  </si>
  <si>
    <t>30.09.2020</t>
  </si>
  <si>
    <t>31.12.2020</t>
  </si>
  <si>
    <t>12 months 2020</t>
  </si>
  <si>
    <t>N/D5</t>
  </si>
  <si>
    <t>**) Impairment allowances of non-current assets included in: 
- II quarter of 2014 in the amount of PLN (5.0) billion concerned mainly ORLEN Lietuva of PLN (4.2) billion, refinery part in Unipetrol Group of PLN (0.7) billion and in Spolana from Anwil Group and Rafineria Jedlicze Group in total of PLN (0.1) billion,
- IV quarter of 2014 of PLN in the amount of PLN (0.3) billion regarding ORLEN Upstream Group activities in Canada,
- II quarter of 2015 in the amount of PLN (0.4) billion mainly regarding assets of ORLEN Upstream Group,
- III quarter of 2015 in the amount of PLN (0.1) billion mainly regarding petrochemical part in Unipetrol Group,
- IV quarter of 2015 in the amount of PLN (0.4) billion mainly regarding upstream assets of ORLEN Upstream in Canada,
- IV quarter of 2016 in the amount of PLN 0.2 billion concerned mainly refinery part in Unipetrol Group of PLN 0.3 billion, regarding ORLEN Upstream Group activities in Poland and ORLEN Oil Group in total of PLN (0.1) billion,
- IV quarter of 2017 of PLN in the amount of PLN (0.1) billion regarding ORLEN Upstream Group activities in Poland,
- IV quarter of 2018 of PLN in the amount of PLN 0.7 billion mainly regarding downstream part in Unipetrol Group,
- III quarter of 2019 of PLN in the amount of PLN (0.1) billion regarding ORLEN Upstream Group activities in Poland,
- IV quarter of 2019 of PLN in the amount of PLN (0.1) billion regarding ORLEN Upstream Group activities in Poland,
- I quarter of 2020 in the amount of PLN (0.5) billion mainly regarding assets of ORLEN Upstream Group.</t>
  </si>
  <si>
    <t>Share in profit from investments accounted for using the equity method</t>
  </si>
  <si>
    <t>(Profit) on investing activities, incl.:</t>
  </si>
  <si>
    <t>recognition/(reversal) of impairment allowances of property, plant and equipment, intangible assets  and other non-current assets</t>
  </si>
  <si>
    <t>inventories, incl.:</t>
  </si>
  <si>
    <t>impairment allowances of inventories to net realizable value</t>
  </si>
  <si>
    <t>Short term deposits</t>
  </si>
  <si>
    <t>Gross profit/(loss) on sales</t>
  </si>
</sst>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0&quot;zł&quot;;[Red]\-#,##0&quot;zł&quot;"/>
    <numFmt numFmtId="167" formatCode="#,##0.00&quot;zł&quot;;\-#,##0.00&quot;zł&quot;"/>
    <numFmt numFmtId="168" formatCode="\$#,##0\ ;\(\$#,##0\)"/>
    <numFmt numFmtId="169" formatCode="_-* #,##0.00\ [$€]_-;\-* #,##0.00\ [$€]_-;_-* &quot;-&quot;??\ [$€]_-;_-@_-"/>
    <numFmt numFmtId="170" formatCode="#,##0.0000_);[Red]\(#,##0.0000\)"/>
    <numFmt numFmtId="171" formatCode="#,##0_);\(#,##0\)"/>
    <numFmt numFmtId="172" formatCode="#,##0.0%_);\(#,##0.0%\)"/>
    <numFmt numFmtId="173" formatCode="#,##0.0_);\(#,##0.0\)"/>
    <numFmt numFmtId="174" formatCode="0.00%;\(0.00%\)"/>
    <numFmt numFmtId="175" formatCode="_-* #,##0_z_ł_-;\-* #,##0_z_ł_-;_-* &quot;-&quot;_z_ł_-;_-@_-"/>
    <numFmt numFmtId="176" formatCode="_-* #,##0.00\ &quot;Sk&quot;_-;\-* #,##0.00\ &quot;Sk&quot;_-;_-* &quot;-&quot;??\ &quot;Sk&quot;_-;_-@_-"/>
    <numFmt numFmtId="177" formatCode="#,##0.0_)\x;\(#,##0.0\)\x"/>
    <numFmt numFmtId="178" formatCode="_-* #,##0&quot;zł&quot;_-;\-* #,##0&quot;zł&quot;_-;_-* &quot;-&quot;&quot;zł&quot;_-;_-@_-"/>
    <numFmt numFmtId="179" formatCode="[Blue]0%_);[Red]\(0%\)"/>
    <numFmt numFmtId="180" formatCode="\$#,##0.00_);\$\(#,##0.00\)"/>
    <numFmt numFmtId="181" formatCode="yyyy"/>
    <numFmt numFmtId="182" formatCode="\P\L\N\ #,##0.00_);\P\L\N\ \(#,##0.00\)"/>
    <numFmt numFmtId="183" formatCode="#,##0.0"/>
    <numFmt numFmtId="184" formatCode="0.0"/>
    <numFmt numFmtId="185" formatCode="_-* #,##0\ _z_ł_-;\-* #,##0\ _z_ł_-;_-* &quot;-&quot;??\ _z_ł_-;_-@_-"/>
    <numFmt numFmtId="186" formatCode="#,##0.000"/>
    <numFmt numFmtId="187" formatCode="_-* #,##0.0\ _z_ł_-;\-* #,##0.0\ _z_ł_-;_-* &quot;-&quot;??\ _z_ł_-;_-@_-"/>
    <numFmt numFmtId="188" formatCode="_-* #,##0.0\ _z_ł_-;\-* #,##0.0\ _z_ł_-;_-* &quot;-&quot;?\ _z_ł_-;_-@_-"/>
    <numFmt numFmtId="189" formatCode="_(#,##0_);_(\(#,##0\);_(&quot;0&quot;_);_(@_)"/>
    <numFmt numFmtId="190" formatCode="_(#,##0.00_);_(\(#,##0.00\);_(&quot;0&quot;_);_(@_)"/>
    <numFmt numFmtId="191" formatCode="_(#,##0_);_(\(#,##0\);_(&quot;-&quot;_);_(@_)"/>
    <numFmt numFmtId="192" formatCode="_(#,##0.0_);_(\(#,##0.0\);_(&quot;-&quot;_);_(@_)"/>
    <numFmt numFmtId="193" formatCode="_(#,##0.00_);_(\(#,##0.00\);_(&quot;-&quot;_);_(@_)"/>
    <numFmt numFmtId="194" formatCode="#,##0.00_);\(#,##0.00\)"/>
  </numFmts>
  <fonts count="111">
    <font>
      <sz val="10"/>
      <name val="Arial"/>
      <family val="0"/>
    </font>
    <font>
      <sz val="11"/>
      <color indexed="8"/>
      <name val="Arial"/>
      <family val="2"/>
    </font>
    <font>
      <sz val="8"/>
      <name val="Arial"/>
      <family val="2"/>
    </font>
    <font>
      <sz val="9"/>
      <name val="Arial"/>
      <family val="2"/>
    </font>
    <font>
      <b/>
      <sz val="8"/>
      <name val="Arial"/>
      <family val="2"/>
    </font>
    <font>
      <b/>
      <sz val="10"/>
      <name val="Arial"/>
      <family val="2"/>
    </font>
    <font>
      <i/>
      <sz val="8"/>
      <name val="Arial"/>
      <family val="2"/>
    </font>
    <font>
      <b/>
      <sz val="9"/>
      <name val="Arial"/>
      <family val="2"/>
    </font>
    <font>
      <sz val="10"/>
      <name val="Times New Roman"/>
      <family val="1"/>
    </font>
    <font>
      <b/>
      <i/>
      <sz val="8"/>
      <name val="Arial"/>
      <family val="2"/>
    </font>
    <font>
      <b/>
      <sz val="8"/>
      <color indexed="9"/>
      <name val="Arial"/>
      <family val="2"/>
    </font>
    <font>
      <sz val="10"/>
      <color indexed="8"/>
      <name val="Arial"/>
      <family val="2"/>
    </font>
    <font>
      <b/>
      <sz val="6"/>
      <name val="Arial"/>
      <family val="2"/>
    </font>
    <font>
      <sz val="6"/>
      <name val="Arial"/>
      <family val="2"/>
    </font>
    <font>
      <b/>
      <sz val="10"/>
      <name val="Times New Roman"/>
      <family val="1"/>
    </font>
    <font>
      <sz val="11"/>
      <color indexed="8"/>
      <name val="Czcionka tekstu podstawowego"/>
      <family val="2"/>
    </font>
    <font>
      <sz val="8"/>
      <color indexed="62"/>
      <name val="Arial"/>
      <family val="2"/>
    </font>
    <font>
      <sz val="10"/>
      <name val="Arial CE"/>
      <family val="0"/>
    </font>
    <font>
      <sz val="11"/>
      <color indexed="8"/>
      <name val="Calibri"/>
      <family val="2"/>
    </font>
    <font>
      <sz val="11"/>
      <color indexed="9"/>
      <name val="Czcionka tekstu podstawowego"/>
      <family val="2"/>
    </font>
    <font>
      <sz val="11"/>
      <color indexed="26"/>
      <name val="Calibri"/>
      <family val="2"/>
    </font>
    <font>
      <sz val="10"/>
      <color indexed="10"/>
      <name val="Arial"/>
      <family val="2"/>
    </font>
    <font>
      <b/>
      <sz val="10"/>
      <color indexed="8"/>
      <name val="Arial"/>
      <family val="2"/>
    </font>
    <font>
      <b/>
      <sz val="9"/>
      <color indexed="10"/>
      <name val="Arial"/>
      <family val="2"/>
    </font>
    <font>
      <sz val="12"/>
      <name val="Times New Roman CE"/>
      <family val="0"/>
    </font>
    <font>
      <sz val="10"/>
      <color indexed="22"/>
      <name val="Arial"/>
      <family val="2"/>
    </font>
    <font>
      <sz val="10"/>
      <color indexed="12"/>
      <name val="Arial"/>
      <family val="2"/>
    </font>
    <font>
      <sz val="10"/>
      <name val="MS Sans Serif"/>
      <family val="2"/>
    </font>
    <font>
      <b/>
      <sz val="11"/>
      <color indexed="62"/>
      <name val="Calibri"/>
      <family val="2"/>
    </font>
    <font>
      <sz val="10"/>
      <color indexed="39"/>
      <name val="Arial"/>
      <family val="2"/>
    </font>
    <font>
      <b/>
      <sz val="11"/>
      <color indexed="56"/>
      <name val="Czcionka tekstu podstawowego"/>
      <family val="2"/>
    </font>
    <font>
      <b/>
      <vertAlign val="superscript"/>
      <sz val="8"/>
      <color indexed="9"/>
      <name val="Arial"/>
      <family val="2"/>
    </font>
    <font>
      <u val="single"/>
      <sz val="10"/>
      <color indexed="12"/>
      <name val="Times New Roman"/>
      <family val="1"/>
    </font>
    <font>
      <b/>
      <sz val="11"/>
      <color indexed="52"/>
      <name val="Czcionka tekstu podstawowego"/>
      <family val="2"/>
    </font>
    <font>
      <b/>
      <sz val="10"/>
      <name val="Tms Rmn PL"/>
      <family val="1"/>
    </font>
    <font>
      <b/>
      <sz val="11"/>
      <color indexed="52"/>
      <name val="Calibri"/>
      <family val="2"/>
    </font>
    <font>
      <sz val="11"/>
      <color indexed="52"/>
      <name val="Calibri"/>
      <family val="2"/>
    </font>
    <font>
      <sz val="11"/>
      <color indexed="10"/>
      <name val="Czcionka tekstu podstawowego"/>
      <family val="2"/>
    </font>
    <font>
      <sz val="11"/>
      <color indexed="52"/>
      <name val="Czcionka tekstu podstawowego"/>
      <family val="2"/>
    </font>
    <font>
      <b/>
      <sz val="11"/>
      <color indexed="26"/>
      <name val="Calibri"/>
      <family val="2"/>
    </font>
    <font>
      <b/>
      <sz val="11"/>
      <color indexed="9"/>
      <name val="Czcionka tekstu podstawowego"/>
      <family val="2"/>
    </font>
    <font>
      <sz val="11"/>
      <color indexed="60"/>
      <name val="Calibri"/>
      <family val="2"/>
    </font>
    <font>
      <sz val="11"/>
      <color indexed="20"/>
      <name val="Calibri"/>
      <family val="2"/>
    </font>
    <font>
      <sz val="12"/>
      <name val="Times New Roman"/>
      <family val="1"/>
    </font>
    <font>
      <b/>
      <sz val="11"/>
      <color indexed="63"/>
      <name val="Calibri"/>
      <family val="2"/>
    </font>
    <font>
      <sz val="11"/>
      <color indexed="60"/>
      <name val="Czcionka tekstu podstawowego"/>
      <family val="2"/>
    </font>
    <font>
      <b/>
      <sz val="13"/>
      <color indexed="56"/>
      <name val="Czcionka tekstu podstawowego"/>
      <family val="2"/>
    </font>
    <font>
      <sz val="10"/>
      <color indexed="48"/>
      <name val="Arial"/>
      <family val="2"/>
    </font>
    <font>
      <sz val="11"/>
      <color indexed="20"/>
      <name val="Czcionka tekstu podstawowego"/>
      <family val="2"/>
    </font>
    <font>
      <sz val="11"/>
      <color indexed="17"/>
      <name val="Calibri"/>
      <family val="2"/>
    </font>
    <font>
      <b/>
      <sz val="11"/>
      <color indexed="63"/>
      <name val="Czcionka tekstu podstawowego"/>
      <family val="2"/>
    </font>
    <font>
      <sz val="19"/>
      <color indexed="48"/>
      <name val="Arial"/>
      <family val="2"/>
    </font>
    <font>
      <sz val="11"/>
      <color indexed="17"/>
      <name val="Czcionka tekstu podstawowego"/>
      <family val="2"/>
    </font>
    <font>
      <i/>
      <sz val="11"/>
      <color indexed="23"/>
      <name val="Calibri"/>
      <family val="2"/>
    </font>
    <font>
      <b/>
      <sz val="15"/>
      <color indexed="56"/>
      <name val="Czcionka tekstu podstawowego"/>
      <family val="2"/>
    </font>
    <font>
      <sz val="11"/>
      <color indexed="10"/>
      <name val="Calibri"/>
      <family val="2"/>
    </font>
    <font>
      <i/>
      <sz val="11"/>
      <color indexed="23"/>
      <name val="Czcionka tekstu podstawowego"/>
      <family val="2"/>
    </font>
    <font>
      <b/>
      <sz val="18"/>
      <color indexed="62"/>
      <name val="Cambria"/>
      <family val="2"/>
    </font>
    <font>
      <b/>
      <sz val="18"/>
      <color indexed="22"/>
      <name val="Arial"/>
      <family val="2"/>
    </font>
    <font>
      <b/>
      <sz val="10"/>
      <color indexed="39"/>
      <name val="Arial"/>
      <family val="2"/>
    </font>
    <font>
      <sz val="11"/>
      <color indexed="62"/>
      <name val="Calibri"/>
      <family val="2"/>
    </font>
    <font>
      <u val="single"/>
      <sz val="10"/>
      <color indexed="36"/>
      <name val="Times New Roman"/>
      <family val="1"/>
    </font>
    <font>
      <b/>
      <sz val="18"/>
      <color indexed="56"/>
      <name val="Cambria"/>
      <family val="2"/>
    </font>
    <font>
      <sz val="11"/>
      <color indexed="62"/>
      <name val="Czcionka tekstu podstawowego"/>
      <family val="2"/>
    </font>
    <font>
      <b/>
      <sz val="11"/>
      <color indexed="8"/>
      <name val="Czcionka tekstu podstawowego"/>
      <family val="2"/>
    </font>
    <font>
      <b/>
      <sz val="12"/>
      <color indexed="22"/>
      <name val="Arial"/>
      <family val="2"/>
    </font>
    <font>
      <b/>
      <sz val="12"/>
      <color indexed="8"/>
      <name val="Arial"/>
      <family val="2"/>
    </font>
    <font>
      <sz val="1"/>
      <name val="Arial"/>
      <family val="2"/>
    </font>
    <font>
      <i/>
      <sz val="1"/>
      <name val="Arial"/>
      <family val="2"/>
    </font>
    <font>
      <b/>
      <sz val="1"/>
      <name val="Arial"/>
      <family val="2"/>
    </font>
    <font>
      <vertAlign val="superscript"/>
      <sz val="8"/>
      <name val="Arial"/>
      <family val="2"/>
    </font>
    <font>
      <sz val="7"/>
      <name val="Times New Roman"/>
      <family val="1"/>
    </font>
    <font>
      <b/>
      <sz val="10"/>
      <color indexed="9"/>
      <name val="Arial"/>
      <family val="2"/>
    </font>
    <font>
      <vertAlign val="superscript"/>
      <sz val="10"/>
      <name val="Arial"/>
      <family val="2"/>
    </font>
    <font>
      <b/>
      <vertAlign val="superscript"/>
      <sz val="10"/>
      <name val="Arial"/>
      <family val="2"/>
    </font>
    <font>
      <b/>
      <sz val="15"/>
      <color indexed="62"/>
      <name val="Calibri"/>
      <family val="2"/>
    </font>
    <font>
      <b/>
      <sz val="13"/>
      <color indexed="62"/>
      <name val="Calibri"/>
      <family val="2"/>
    </font>
    <font>
      <b/>
      <sz val="11"/>
      <color indexed="8"/>
      <name val="Calibri"/>
      <family val="2"/>
    </font>
    <font>
      <sz val="8"/>
      <color indexed="8"/>
      <name val="Arial"/>
      <family val="2"/>
    </font>
    <font>
      <i/>
      <sz val="8"/>
      <color indexed="8"/>
      <name val="Arial"/>
      <family val="2"/>
    </font>
    <font>
      <b/>
      <sz val="8"/>
      <color indexed="8"/>
      <name val="Arial"/>
      <family val="2"/>
    </font>
    <font>
      <b/>
      <sz val="12"/>
      <name val="Arial"/>
      <family val="2"/>
    </font>
    <font>
      <b/>
      <vertAlign val="superscript"/>
      <sz val="13.8"/>
      <name val="Arial"/>
      <family val="2"/>
    </font>
    <font>
      <b/>
      <vertAlign val="superscript"/>
      <sz val="8"/>
      <name val="Arial"/>
      <family val="2"/>
    </font>
    <font>
      <b/>
      <vertAlign val="superscript"/>
      <sz val="8.5"/>
      <name val="Arial"/>
      <family val="2"/>
    </font>
    <font>
      <u val="single"/>
      <sz val="11"/>
      <color indexed="12"/>
      <name val="Calibri"/>
      <family val="2"/>
    </font>
    <font>
      <b/>
      <sz val="6"/>
      <color indexed="9"/>
      <name val="Arial"/>
      <family val="2"/>
    </font>
    <font>
      <sz val="8"/>
      <color indexed="10"/>
      <name val="Arial"/>
      <family val="2"/>
    </font>
    <font>
      <b/>
      <sz val="8"/>
      <color indexed="10"/>
      <name val="Arial"/>
      <family val="2"/>
    </font>
    <font>
      <sz val="11"/>
      <color indexed="17"/>
      <name val="Arial"/>
      <family val="2"/>
    </font>
    <font>
      <sz val="11"/>
      <color indexed="20"/>
      <name val="Arial"/>
      <family val="2"/>
    </font>
    <font>
      <sz val="11"/>
      <color indexed="60"/>
      <name val="Arial"/>
      <family val="2"/>
    </font>
    <font>
      <sz val="11"/>
      <color indexed="9"/>
      <name val="Arial"/>
      <family val="2"/>
    </font>
    <font>
      <sz val="11"/>
      <color theme="1"/>
      <name val="Arial"/>
      <family val="2"/>
    </font>
    <font>
      <sz val="11"/>
      <color theme="0"/>
      <name val="Arial"/>
      <family val="2"/>
    </font>
    <font>
      <sz val="11"/>
      <color rgb="FF006100"/>
      <name val="Arial"/>
      <family val="2"/>
    </font>
    <font>
      <u val="single"/>
      <sz val="11"/>
      <color theme="10"/>
      <name val="Calibri"/>
      <family val="2"/>
    </font>
    <font>
      <sz val="11"/>
      <color rgb="FF9C6500"/>
      <name val="Arial"/>
      <family val="2"/>
    </font>
    <font>
      <sz val="11"/>
      <color theme="1"/>
      <name val="Calibri"/>
      <family val="2"/>
    </font>
    <font>
      <sz val="11"/>
      <color rgb="FF9C0006"/>
      <name val="Arial"/>
      <family val="2"/>
    </font>
    <font>
      <b/>
      <sz val="8"/>
      <color theme="0"/>
      <name val="Arial"/>
      <family val="2"/>
    </font>
    <font>
      <sz val="8"/>
      <color rgb="FF000000"/>
      <name val="Arial"/>
      <family val="2"/>
    </font>
    <font>
      <b/>
      <sz val="6"/>
      <color theme="0"/>
      <name val="Arial"/>
      <family val="2"/>
    </font>
    <font>
      <b/>
      <sz val="10"/>
      <color rgb="FFFFFFFF"/>
      <name val="Arial"/>
      <family val="2"/>
    </font>
    <font>
      <sz val="8"/>
      <color theme="1"/>
      <name val="Arial"/>
      <family val="2"/>
    </font>
    <font>
      <i/>
      <sz val="8"/>
      <color theme="1"/>
      <name val="Arial"/>
      <family val="2"/>
    </font>
    <font>
      <b/>
      <sz val="12"/>
      <color theme="1"/>
      <name val="Arial"/>
      <family val="2"/>
    </font>
    <font>
      <sz val="8"/>
      <color rgb="FFFF0000"/>
      <name val="Arial"/>
      <family val="2"/>
    </font>
    <font>
      <b/>
      <sz val="8"/>
      <color rgb="FFFF0000"/>
      <name val="Arial"/>
      <family val="2"/>
    </font>
    <font>
      <b/>
      <sz val="8"/>
      <color theme="1"/>
      <name val="Arial"/>
      <family val="2"/>
    </font>
    <font>
      <b/>
      <sz val="8"/>
      <color rgb="FFFFFFFF"/>
      <name val="Arial"/>
      <family val="2"/>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55"/>
        <bgColor indexed="64"/>
      </patternFill>
    </fill>
    <fill>
      <patternFill patternType="solid">
        <fgColor rgb="FFC6EFCE"/>
        <bgColor indexed="64"/>
      </patternFill>
    </fill>
    <fill>
      <patternFill patternType="solid">
        <fgColor indexed="13"/>
        <bgColor indexed="64"/>
      </patternFill>
    </fill>
    <fill>
      <patternFill patternType="solid">
        <fgColor rgb="FFFFEB9C"/>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rgb="FFFFC7CE"/>
        <bgColor indexed="64"/>
      </patternFill>
    </fill>
    <fill>
      <patternFill patternType="solid">
        <fgColor indexed="23"/>
        <bgColor indexed="64"/>
      </patternFill>
    </fill>
    <fill>
      <patternFill patternType="solid">
        <fgColor theme="1" tint="0.4999800026416778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808080"/>
        <bgColor indexed="64"/>
      </patternFill>
    </fill>
    <fill>
      <patternFill patternType="solid">
        <fgColor theme="0" tint="-0.149959996342659"/>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style="thin"/>
      <bottom style="thin"/>
    </border>
    <border>
      <left style="thin"/>
      <right style="thin"/>
      <top style="thin"/>
      <bottom style="thin"/>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right/>
      <top/>
      <bottom style="thick">
        <color indexed="6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62"/>
      </top>
      <bottom style="double">
        <color indexed="62"/>
      </bottom>
    </border>
    <border>
      <left/>
      <right/>
      <top style="double"/>
      <bottom/>
    </border>
    <border>
      <left/>
      <right/>
      <top style="thin">
        <color indexed="49"/>
      </top>
      <bottom style="double">
        <color indexed="49"/>
      </bottom>
    </border>
    <border>
      <left/>
      <right/>
      <top/>
      <bottom style="medium">
        <color indexed="10"/>
      </bottom>
    </border>
    <border>
      <left/>
      <right/>
      <top style="thick">
        <color indexed="23"/>
      </top>
      <bottom style="thick">
        <color indexed="23"/>
      </bottom>
    </border>
    <border>
      <left/>
      <right/>
      <top style="medium">
        <color indexed="10"/>
      </top>
      <bottom style="thick">
        <color indexed="23"/>
      </bottom>
    </border>
    <border>
      <left/>
      <right style="medium">
        <color indexed="9"/>
      </right>
      <top style="medium">
        <color indexed="9"/>
      </top>
      <bottom style="thin">
        <color rgb="FFFF0000"/>
      </bottom>
    </border>
    <border>
      <left/>
      <right/>
      <top style="thin">
        <color indexed="22"/>
      </top>
      <bottom style="thin">
        <color indexed="22"/>
      </bottom>
    </border>
    <border>
      <left/>
      <right/>
      <top style="thick">
        <color indexed="23"/>
      </top>
      <bottom style="thin">
        <color indexed="22"/>
      </bottom>
    </border>
    <border>
      <left/>
      <right/>
      <top/>
      <bottom style="medium">
        <color rgb="FFFF0000"/>
      </bottom>
    </border>
    <border>
      <left/>
      <right/>
      <top/>
      <bottom style="thick">
        <color indexed="23"/>
      </bottom>
    </border>
    <border>
      <left/>
      <right/>
      <top style="thick">
        <color indexed="23"/>
      </top>
      <bottom/>
    </border>
    <border>
      <left style="medium">
        <color theme="0"/>
      </left>
      <right style="medium">
        <color theme="0"/>
      </right>
      <top style="thin">
        <color indexed="10"/>
      </top>
      <bottom style="thin">
        <color indexed="10"/>
      </bottom>
    </border>
    <border>
      <left/>
      <right/>
      <top style="thin">
        <color indexed="22"/>
      </top>
      <bottom style="thick">
        <color indexed="23"/>
      </bottom>
    </border>
    <border>
      <left/>
      <right/>
      <top style="thick">
        <color indexed="23"/>
      </top>
      <bottom style="thin">
        <color indexed="23"/>
      </bottom>
    </border>
    <border>
      <left/>
      <right/>
      <top style="thin">
        <color indexed="23"/>
      </top>
      <bottom style="thin">
        <color indexed="23"/>
      </bottom>
    </border>
    <border>
      <left/>
      <right/>
      <top style="thin">
        <color indexed="23"/>
      </top>
      <bottom style="thick">
        <color indexed="23"/>
      </bottom>
    </border>
    <border>
      <left/>
      <right/>
      <top style="thin">
        <color rgb="FFFF0000"/>
      </top>
      <bottom style="thin">
        <color rgb="FFFF0000"/>
      </bottom>
    </border>
    <border>
      <left/>
      <right/>
      <top/>
      <bottom style="medium">
        <color rgb="FFFFFFFF"/>
      </bottom>
    </border>
    <border>
      <left/>
      <right/>
      <top style="thin">
        <color indexed="22"/>
      </top>
      <bottom/>
    </border>
    <border>
      <left style="thin">
        <color indexed="9"/>
      </left>
      <right/>
      <top/>
      <bottom style="medium">
        <color rgb="FFFF0000"/>
      </bottom>
    </border>
    <border>
      <left style="medium">
        <color rgb="FFFFFFFF"/>
      </left>
      <right/>
      <top/>
      <bottom style="medium">
        <color rgb="FFFF0000"/>
      </bottom>
    </border>
    <border>
      <left/>
      <right/>
      <top style="medium">
        <color rgb="FFFF0000"/>
      </top>
      <bottom style="thin">
        <color theme="0" tint="-0.4999699890613556"/>
      </bottom>
    </border>
    <border>
      <left style="medium">
        <color rgb="FFFFFFFF"/>
      </left>
      <right/>
      <top/>
      <bottom style="medium">
        <color rgb="FFFFFFFF"/>
      </bottom>
    </border>
    <border>
      <left style="thin">
        <color indexed="9"/>
      </left>
      <right/>
      <top/>
      <bottom/>
    </border>
    <border>
      <left/>
      <right/>
      <top/>
      <bottom style="thin">
        <color theme="0" tint="-0.4999699890613556"/>
      </bottom>
    </border>
    <border>
      <left/>
      <right/>
      <top style="medium">
        <color rgb="FFFF0000"/>
      </top>
      <bottom style="medium">
        <color rgb="FFFF0000"/>
      </bottom>
    </border>
    <border>
      <left/>
      <right/>
      <top style="thin">
        <color theme="0" tint="-0.24993999302387238"/>
      </top>
      <bottom style="thin">
        <color theme="0" tint="-0.24993999302387238"/>
      </bottom>
    </border>
    <border>
      <left/>
      <right/>
      <top style="thin">
        <color theme="0" tint="-0.4999699890613556"/>
      </top>
      <bottom style="thin">
        <color theme="0" tint="-0.4999699890613556"/>
      </bottom>
    </border>
    <border>
      <left/>
      <right/>
      <top style="medium">
        <color rgb="FFFF0000"/>
      </top>
      <bottom/>
    </border>
    <border>
      <left/>
      <right/>
      <top style="thin">
        <color indexed="10"/>
      </top>
      <bottom style="thin">
        <color indexed="10"/>
      </bottom>
    </border>
    <border>
      <left/>
      <right/>
      <top style="thin">
        <color theme="0" tint="-0.4999699890613556"/>
      </top>
      <bottom/>
    </border>
    <border>
      <left style="thin">
        <color indexed="9"/>
      </left>
      <right/>
      <top style="thin">
        <color rgb="FFFF0000"/>
      </top>
      <bottom style="thin">
        <color rgb="FFFF0000"/>
      </bottom>
    </border>
    <border>
      <left style="thin">
        <color indexed="9"/>
      </left>
      <right/>
      <top style="medium">
        <color rgb="FFFF0000"/>
      </top>
      <bottom style="thin">
        <color indexed="9"/>
      </bottom>
    </border>
    <border>
      <left/>
      <right/>
      <top style="medium">
        <color rgb="FFFF0000"/>
      </top>
      <bottom style="thin">
        <color indexed="9"/>
      </bottom>
    </border>
    <border>
      <left style="medium">
        <color rgb="FFFFFFFF"/>
      </left>
      <right/>
      <top/>
      <bottom/>
    </border>
    <border>
      <left style="medium">
        <color rgb="FFFFFFFF"/>
      </left>
      <right/>
      <top style="thin">
        <color rgb="FFFF0000"/>
      </top>
      <bottom style="thin">
        <color rgb="FFFF0000"/>
      </bottom>
    </border>
    <border>
      <left style="medium">
        <color rgb="FFFFFFFF"/>
      </left>
      <right/>
      <top/>
      <bottom style="thin">
        <color theme="0" tint="-0.4999699890613556"/>
      </bottom>
    </border>
    <border>
      <left style="medium">
        <color rgb="FFFFFFFF"/>
      </left>
      <right/>
      <top style="medium">
        <color rgb="FFFF0000"/>
      </top>
      <bottom style="medium">
        <color rgb="FFFF0000"/>
      </bottom>
    </border>
    <border>
      <left style="medium">
        <color rgb="FFFFFFFF"/>
      </left>
      <right/>
      <top style="thin">
        <color rgb="FFFF0000"/>
      </top>
      <bottom/>
    </border>
    <border>
      <left/>
      <right/>
      <top style="thin">
        <color rgb="FFFF0000"/>
      </top>
      <bottom/>
    </border>
    <border>
      <left/>
      <right/>
      <top style="thin">
        <color indexed="10"/>
      </top>
      <bottom style="thin">
        <color theme="0" tint="-0.4999699890613556"/>
      </bottom>
    </border>
    <border>
      <left style="thin">
        <color indexed="9"/>
      </left>
      <right/>
      <top/>
      <bottom style="thin">
        <color indexed="9"/>
      </bottom>
    </border>
    <border>
      <left/>
      <right/>
      <top/>
      <bottom style="thin">
        <color indexed="9"/>
      </bottom>
    </border>
    <border>
      <left style="thin">
        <color indexed="9"/>
      </left>
      <right style="thin">
        <color indexed="9"/>
      </right>
      <top style="thin">
        <color indexed="10"/>
      </top>
      <bottom style="thin">
        <color indexed="10"/>
      </bottom>
    </border>
    <border>
      <left/>
      <right style="thin">
        <color indexed="9"/>
      </right>
      <top style="thin">
        <color indexed="10"/>
      </top>
      <bottom style="thin">
        <color indexed="10"/>
      </bottom>
    </border>
    <border>
      <left/>
      <right/>
      <top style="medium">
        <color indexed="10"/>
      </top>
      <bottom style="thin">
        <color indexed="23"/>
      </bottom>
    </border>
    <border>
      <left/>
      <right/>
      <top style="medium">
        <color rgb="FFFF0000"/>
      </top>
      <bottom style="thin">
        <color rgb="FF808080"/>
      </bottom>
    </border>
    <border>
      <left/>
      <right/>
      <top style="medium">
        <color indexed="10"/>
      </top>
      <bottom/>
    </border>
    <border>
      <left/>
      <right/>
      <top style="thin">
        <color theme="0" tint="-0.49994000792503357"/>
      </top>
      <bottom/>
    </border>
    <border>
      <left/>
      <right/>
      <top style="thin">
        <color rgb="FF808080"/>
      </top>
      <bottom/>
    </border>
    <border>
      <left/>
      <right/>
      <top style="medium">
        <color indexed="10"/>
      </top>
      <bottom style="medium">
        <color indexed="10"/>
      </bottom>
    </border>
    <border>
      <left/>
      <right/>
      <top style="thin">
        <color theme="0" tint="-0.49994000792503357"/>
      </top>
      <bottom style="medium">
        <color indexed="10"/>
      </bottom>
    </border>
    <border>
      <left/>
      <right/>
      <top style="thin">
        <color rgb="FF808080"/>
      </top>
      <bottom style="medium">
        <color rgb="FFFF0000"/>
      </bottom>
    </border>
    <border>
      <left/>
      <right/>
      <top/>
      <bottom style="thin">
        <color indexed="23"/>
      </bottom>
    </border>
    <border>
      <left/>
      <right/>
      <top/>
      <bottom style="thin">
        <color rgb="FF808080"/>
      </bottom>
    </border>
    <border>
      <left/>
      <right/>
      <top style="thin">
        <color indexed="23"/>
      </top>
      <bottom/>
    </border>
    <border>
      <left/>
      <right/>
      <top style="thin">
        <color indexed="23"/>
      </top>
      <bottom style="medium">
        <color indexed="10"/>
      </bottom>
    </border>
    <border>
      <left style="thin">
        <color rgb="FFFFFFFF"/>
      </left>
      <right style="thin">
        <color rgb="FFFFFFFF"/>
      </right>
      <top style="thin">
        <color rgb="FFFF0000"/>
      </top>
      <bottom style="thin">
        <color rgb="FFFF0000"/>
      </bottom>
    </border>
    <border>
      <left/>
      <right/>
      <top style="thin">
        <color theme="0" tint="-0.4999699890613556"/>
      </top>
      <bottom style="medium">
        <color rgb="FFFF0000"/>
      </bottom>
    </border>
    <border>
      <left style="medium">
        <color rgb="FFFFFFFF"/>
      </left>
      <right style="medium">
        <color theme="0"/>
      </right>
      <top style="thin">
        <color rgb="FFFF0000"/>
      </top>
      <bottom style="thin">
        <color rgb="FFFF0000"/>
      </bottom>
    </border>
    <border>
      <left style="thin">
        <color indexed="9"/>
      </left>
      <right style="medium">
        <color indexed="9"/>
      </right>
      <top style="thin">
        <color rgb="FFFF0000"/>
      </top>
      <bottom/>
    </border>
    <border>
      <left style="thin">
        <color indexed="9"/>
      </left>
      <right style="medium">
        <color indexed="9"/>
      </right>
      <top/>
      <bottom style="thin">
        <color rgb="FFFF0000"/>
      </bottom>
    </border>
    <border>
      <left style="medium">
        <color indexed="9"/>
      </left>
      <right/>
      <top style="thin">
        <color rgb="FFFF0000"/>
      </top>
      <bottom style="medium">
        <color indexed="9"/>
      </bottom>
    </border>
    <border>
      <left/>
      <right/>
      <top style="thin">
        <color rgb="FFFF0000"/>
      </top>
      <bottom style="medium">
        <color indexed="9"/>
      </bottom>
    </border>
    <border>
      <left/>
      <right style="medium">
        <color indexed="9"/>
      </right>
      <top style="thin">
        <color rgb="FFFF0000"/>
      </top>
      <bottom style="medium">
        <color indexed="9"/>
      </bottom>
    </border>
    <border>
      <left style="medium">
        <color theme="0"/>
      </left>
      <right/>
      <top style="thin">
        <color indexed="10"/>
      </top>
      <bottom style="thin">
        <color indexed="10"/>
      </bottom>
    </border>
    <border>
      <left/>
      <right style="medium">
        <color theme="0"/>
      </right>
      <top style="thin">
        <color indexed="10"/>
      </top>
      <bottom style="thin">
        <color indexed="10"/>
      </bottom>
    </border>
  </borders>
  <cellStyleXfs count="2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pplyNumberFormat="0" applyFill="0" applyBorder="0" applyAlignment="0" applyProtection="0"/>
    <xf numFmtId="0" fontId="17" fillId="0" borderId="0">
      <alignment/>
      <protection/>
    </xf>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93" fillId="6" borderId="0" applyNumberFormat="0" applyBorder="0" applyAlignment="0" applyProtection="0"/>
    <xf numFmtId="0" fontId="15" fillId="7" borderId="0" applyNumberFormat="0" applyBorder="0" applyAlignment="0" applyProtection="0"/>
    <xf numFmtId="0" fontId="93" fillId="8" borderId="0" applyNumberFormat="0" applyBorder="0" applyAlignment="0" applyProtection="0"/>
    <xf numFmtId="0" fontId="15" fillId="9" borderId="0" applyNumberFormat="0" applyBorder="0" applyAlignment="0" applyProtection="0"/>
    <xf numFmtId="0" fontId="93" fillId="10" borderId="0" applyNumberFormat="0" applyBorder="0" applyAlignment="0" applyProtection="0"/>
    <xf numFmtId="0" fontId="15" fillId="11" borderId="0" applyNumberFormat="0" applyBorder="0" applyAlignment="0" applyProtection="0"/>
    <xf numFmtId="0" fontId="93" fillId="12" borderId="0" applyNumberFormat="0" applyBorder="0" applyAlignment="0" applyProtection="0"/>
    <xf numFmtId="0" fontId="15" fillId="13" borderId="0" applyNumberFormat="0" applyBorder="0" applyAlignment="0" applyProtection="0"/>
    <xf numFmtId="0" fontId="93" fillId="14" borderId="0" applyNumberFormat="0" applyBorder="0" applyAlignment="0" applyProtection="0"/>
    <xf numFmtId="0" fontId="15" fillId="5" borderId="0" applyNumberFormat="0" applyBorder="0" applyAlignment="0" applyProtection="0"/>
    <xf numFmtId="0" fontId="93" fillId="15" borderId="0" applyNumberFormat="0" applyBorder="0" applyAlignment="0" applyProtection="0"/>
    <xf numFmtId="0" fontId="15"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3" borderId="0" applyNumberFormat="0" applyBorder="0" applyAlignment="0" applyProtection="0"/>
    <xf numFmtId="0" fontId="93" fillId="20" borderId="0" applyNumberFormat="0" applyBorder="0" applyAlignment="0" applyProtection="0"/>
    <xf numFmtId="0" fontId="15" fillId="19" borderId="0" applyNumberFormat="0" applyBorder="0" applyAlignment="0" applyProtection="0"/>
    <xf numFmtId="0" fontId="93" fillId="21" borderId="0" applyNumberFormat="0" applyBorder="0" applyAlignment="0" applyProtection="0"/>
    <xf numFmtId="0" fontId="15" fillId="17" borderId="0" applyNumberFormat="0" applyBorder="0" applyAlignment="0" applyProtection="0"/>
    <xf numFmtId="0" fontId="93" fillId="22" borderId="0" applyNumberFormat="0" applyBorder="0" applyAlignment="0" applyProtection="0"/>
    <xf numFmtId="0" fontId="15" fillId="23" borderId="0" applyNumberFormat="0" applyBorder="0" applyAlignment="0" applyProtection="0"/>
    <xf numFmtId="0" fontId="93" fillId="24" borderId="0" applyNumberFormat="0" applyBorder="0" applyAlignment="0" applyProtection="0"/>
    <xf numFmtId="0" fontId="15" fillId="13" borderId="0" applyNumberFormat="0" applyBorder="0" applyAlignment="0" applyProtection="0"/>
    <xf numFmtId="0" fontId="93" fillId="25" borderId="0" applyNumberFormat="0" applyBorder="0" applyAlignment="0" applyProtection="0"/>
    <xf numFmtId="0" fontId="15" fillId="19" borderId="0" applyNumberFormat="0" applyBorder="0" applyAlignment="0" applyProtection="0"/>
    <xf numFmtId="0" fontId="93" fillId="26" borderId="0" applyNumberFormat="0" applyBorder="0" applyAlignment="0" applyProtection="0"/>
    <xf numFmtId="0" fontId="15" fillId="27" borderId="0" applyNumberFormat="0" applyBorder="0" applyAlignment="0" applyProtection="0"/>
    <xf numFmtId="0" fontId="20" fillId="28"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3" borderId="0" applyNumberFormat="0" applyBorder="0" applyAlignment="0" applyProtection="0"/>
    <xf numFmtId="0" fontId="94" fillId="29" borderId="0" applyNumberFormat="0" applyBorder="0" applyAlignment="0" applyProtection="0"/>
    <xf numFmtId="0" fontId="19" fillId="30" borderId="0" applyNumberFormat="0" applyBorder="0" applyAlignment="0" applyProtection="0"/>
    <xf numFmtId="0" fontId="94" fillId="31" borderId="0" applyNumberFormat="0" applyBorder="0" applyAlignment="0" applyProtection="0"/>
    <xf numFmtId="0" fontId="19" fillId="17" borderId="0" applyNumberFormat="0" applyBorder="0" applyAlignment="0" applyProtection="0"/>
    <xf numFmtId="0" fontId="94" fillId="32" borderId="0" applyNumberFormat="0" applyBorder="0" applyAlignment="0" applyProtection="0"/>
    <xf numFmtId="0" fontId="19" fillId="23" borderId="0" applyNumberFormat="0" applyBorder="0" applyAlignment="0" applyProtection="0"/>
    <xf numFmtId="0" fontId="94" fillId="33" borderId="0" applyNumberFormat="0" applyBorder="0" applyAlignment="0" applyProtection="0"/>
    <xf numFmtId="0" fontId="19" fillId="34" borderId="0" applyNumberFormat="0" applyBorder="0" applyAlignment="0" applyProtection="0"/>
    <xf numFmtId="0" fontId="94" fillId="35" borderId="0" applyNumberFormat="0" applyBorder="0" applyAlignment="0" applyProtection="0"/>
    <xf numFmtId="0" fontId="19" fillId="28" borderId="0" applyNumberFormat="0" applyBorder="0" applyAlignment="0" applyProtection="0"/>
    <xf numFmtId="0" fontId="94" fillId="36" borderId="0" applyNumberFormat="0" applyBorder="0" applyAlignment="0" applyProtection="0"/>
    <xf numFmtId="0" fontId="19" fillId="37" borderId="0" applyNumberFormat="0" applyBorder="0" applyAlignment="0" applyProtection="0"/>
    <xf numFmtId="0" fontId="20" fillId="28"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28" borderId="0" applyNumberFormat="0" applyBorder="0" applyAlignment="0" applyProtection="0"/>
    <xf numFmtId="0" fontId="20"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42" fillId="9" borderId="0" applyNumberFormat="0" applyBorder="0" applyAlignment="0" applyProtection="0"/>
    <xf numFmtId="0" fontId="35" fillId="2" borderId="1" applyNumberFormat="0" applyAlignment="0" applyProtection="0"/>
    <xf numFmtId="3" fontId="24" fillId="0" borderId="0" applyProtection="0">
      <alignment/>
    </xf>
    <xf numFmtId="0" fontId="39" fillId="43" borderId="2" applyNumberFormat="0" applyAlignment="0" applyProtection="0"/>
    <xf numFmtId="38" fontId="27" fillId="0" borderId="0" applyFont="0" applyFill="0" applyBorder="0" applyAlignment="0" applyProtection="0"/>
    <xf numFmtId="166" fontId="24" fillId="0" borderId="0">
      <alignment/>
      <protection locked="0"/>
    </xf>
    <xf numFmtId="164" fontId="17" fillId="0" borderId="0" applyFont="0" applyFill="0" applyBorder="0" applyAlignment="0" applyProtection="0"/>
    <xf numFmtId="3" fontId="25" fillId="0" borderId="0" applyFont="0" applyFill="0" applyBorder="0" applyAlignment="0" applyProtection="0"/>
    <xf numFmtId="6" fontId="27" fillId="0" borderId="0" applyFont="0" applyFill="0" applyBorder="0" applyAlignment="0" applyProtection="0"/>
    <xf numFmtId="167" fontId="24" fillId="0" borderId="0">
      <alignment/>
      <protection locked="0"/>
    </xf>
    <xf numFmtId="44" fontId="17" fillId="0" borderId="0" applyFont="0" applyFill="0" applyBorder="0" applyAlignment="0" applyProtection="0"/>
    <xf numFmtId="168" fontId="25" fillId="0" borderId="0" applyFont="0" applyFill="0" applyBorder="0" applyAlignment="0" applyProtection="0"/>
    <xf numFmtId="0" fontId="63" fillId="3" borderId="1" applyNumberFormat="0" applyAlignment="0" applyProtection="0"/>
    <xf numFmtId="0" fontId="63" fillId="3" borderId="1" applyNumberFormat="0" applyAlignment="0" applyProtection="0"/>
    <xf numFmtId="0" fontId="50" fillId="16" borderId="3" applyNumberFormat="0" applyAlignment="0" applyProtection="0"/>
    <xf numFmtId="0" fontId="50" fillId="16" borderId="3" applyNumberFormat="0" applyAlignment="0" applyProtection="0"/>
    <xf numFmtId="49" fontId="34" fillId="0" borderId="4">
      <alignment horizontal="right" wrapText="1"/>
      <protection/>
    </xf>
    <xf numFmtId="0" fontId="25" fillId="0" borderId="0" applyFont="0" applyFill="0" applyBorder="0" applyAlignment="0" applyProtection="0"/>
    <xf numFmtId="0" fontId="52" fillId="11" borderId="0" applyNumberFormat="0" applyBorder="0" applyAlignment="0" applyProtection="0"/>
    <xf numFmtId="0" fontId="95" fillId="4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0" fontId="53" fillId="0" borderId="0" applyNumberFormat="0" applyFill="0" applyBorder="0" applyAlignment="0" applyProtection="0"/>
    <xf numFmtId="2" fontId="25" fillId="0" borderId="0" applyFont="0" applyFill="0" applyBorder="0" applyAlignment="0" applyProtection="0"/>
    <xf numFmtId="170" fontId="8" fillId="45" borderId="0" applyFont="0" applyFill="0" applyBorder="0" applyAlignment="0" applyProtection="0"/>
    <xf numFmtId="0" fontId="49" fillId="11" borderId="0" applyNumberFormat="0" applyBorder="0" applyAlignment="0" applyProtection="0"/>
    <xf numFmtId="171" fontId="26" fillId="0" borderId="0" applyFill="0" applyBorder="0" applyProtection="0">
      <alignment horizontal="right"/>
    </xf>
    <xf numFmtId="172" fontId="26" fillId="0" borderId="0" applyFill="0" applyBorder="0" applyAlignment="0" applyProtection="0"/>
    <xf numFmtId="37" fontId="26" fillId="0" borderId="0" applyFill="0" applyBorder="0" applyProtection="0">
      <alignment horizontal="right"/>
    </xf>
    <xf numFmtId="173" fontId="47" fillId="0" borderId="0">
      <alignment/>
      <protection/>
    </xf>
    <xf numFmtId="174" fontId="4" fillId="4" borderId="5" applyNumberFormat="0" applyFont="0" applyAlignment="0">
      <protection/>
    </xf>
    <xf numFmtId="0" fontId="58" fillId="0" borderId="0" applyNumberFormat="0" applyFill="0" applyBorder="0" applyAlignment="0" applyProtection="0"/>
    <xf numFmtId="0" fontId="75" fillId="0" borderId="6" applyNumberFormat="0" applyFill="0" applyAlignment="0" applyProtection="0"/>
    <xf numFmtId="0" fontId="65" fillId="0" borderId="0" applyNumberFormat="0" applyFill="0" applyBorder="0" applyAlignment="0" applyProtection="0"/>
    <xf numFmtId="0" fontId="76"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175" fontId="24" fillId="0" borderId="0">
      <alignment/>
      <protection locked="0"/>
    </xf>
    <xf numFmtId="175" fontId="24" fillId="0" borderId="0">
      <alignment/>
      <protection locked="0"/>
    </xf>
    <xf numFmtId="0" fontId="96" fillId="0" borderId="0" applyNumberFormat="0" applyFill="0" applyBorder="0" applyAlignment="0" applyProtection="0"/>
    <xf numFmtId="0" fontId="32" fillId="0" borderId="0" applyNumberFormat="0" applyFill="0" applyBorder="0" applyAlignment="0" applyProtection="0"/>
    <xf numFmtId="0" fontId="60" fillId="3" borderId="1" applyNumberFormat="0" applyAlignment="0" applyProtection="0"/>
    <xf numFmtId="0" fontId="38" fillId="0" borderId="9" applyNumberFormat="0" applyFill="0" applyAlignment="0" applyProtection="0"/>
    <xf numFmtId="0" fontId="38" fillId="0" borderId="9" applyNumberFormat="0" applyFill="0" applyAlignment="0" applyProtection="0"/>
    <xf numFmtId="0" fontId="40" fillId="43" borderId="2" applyNumberFormat="0" applyAlignment="0" applyProtection="0"/>
    <xf numFmtId="0" fontId="40" fillId="43" borderId="2" applyNumberFormat="0" applyAlignment="0" applyProtection="0"/>
    <xf numFmtId="0" fontId="36"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15" fillId="0" borderId="0">
      <alignment/>
      <protection/>
    </xf>
    <xf numFmtId="176" fontId="17"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4" fillId="0" borderId="10"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1" fillId="18" borderId="0" applyNumberFormat="0" applyBorder="0" applyAlignment="0" applyProtection="0"/>
    <xf numFmtId="0" fontId="45" fillId="18" borderId="0" applyNumberFormat="0" applyBorder="0" applyAlignment="0" applyProtection="0"/>
    <xf numFmtId="0" fontId="97" fillId="46" borderId="0" applyNumberFormat="0" applyBorder="0" applyAlignment="0" applyProtection="0"/>
    <xf numFmtId="0" fontId="17" fillId="0" borderId="0">
      <alignment/>
      <protection/>
    </xf>
    <xf numFmtId="0" fontId="17" fillId="0" borderId="0">
      <alignment/>
      <protection/>
    </xf>
    <xf numFmtId="0" fontId="98" fillId="0" borderId="0">
      <alignment/>
      <protection/>
    </xf>
    <xf numFmtId="0" fontId="0" fillId="0" borderId="0">
      <alignment/>
      <protection/>
    </xf>
    <xf numFmtId="0" fontId="0" fillId="0" borderId="0">
      <alignment/>
      <protection/>
    </xf>
    <xf numFmtId="0" fontId="17" fillId="0" borderId="0">
      <alignment/>
      <protection/>
    </xf>
    <xf numFmtId="0" fontId="98" fillId="0" borderId="0">
      <alignment/>
      <protection/>
    </xf>
    <xf numFmtId="0" fontId="98" fillId="0" borderId="0">
      <alignment/>
      <protection/>
    </xf>
    <xf numFmtId="0" fontId="0" fillId="0" borderId="0">
      <alignment/>
      <protection/>
    </xf>
    <xf numFmtId="0" fontId="0" fillId="0" borderId="0" applyNumberFormat="0" applyFill="0" applyBorder="0" applyAlignment="0" applyProtection="0"/>
    <xf numFmtId="0" fontId="27"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15" fillId="4" borderId="12" applyNumberFormat="0" applyFont="0" applyAlignment="0" applyProtection="0"/>
    <xf numFmtId="0" fontId="33" fillId="16" borderId="1" applyNumberFormat="0" applyAlignment="0" applyProtection="0"/>
    <xf numFmtId="0" fontId="33" fillId="16" borderId="1" applyNumberFormat="0" applyAlignment="0" applyProtection="0"/>
    <xf numFmtId="0" fontId="44" fillId="2" borderId="3" applyNumberFormat="0" applyAlignment="0" applyProtection="0"/>
    <xf numFmtId="178" fontId="24" fillId="0" borderId="0">
      <alignment/>
      <protection locked="0"/>
    </xf>
    <xf numFmtId="17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4" fontId="22" fillId="18" borderId="13" applyNumberFormat="0" applyProtection="0">
      <alignment vertical="center"/>
    </xf>
    <xf numFmtId="4" fontId="59" fillId="18" borderId="13" applyNumberFormat="0" applyProtection="0">
      <alignment vertical="center"/>
    </xf>
    <xf numFmtId="4" fontId="22" fillId="18" borderId="13" applyNumberFormat="0" applyProtection="0">
      <alignment horizontal="left" vertical="center" indent="1"/>
    </xf>
    <xf numFmtId="0" fontId="22" fillId="18" borderId="13" applyNumberFormat="0" applyProtection="0">
      <alignment horizontal="left" vertical="top" indent="1"/>
    </xf>
    <xf numFmtId="4" fontId="22" fillId="47" borderId="0" applyNumberFormat="0" applyProtection="0">
      <alignment horizontal="left" vertical="center" indent="1"/>
    </xf>
    <xf numFmtId="4" fontId="11" fillId="9" borderId="13" applyNumberFormat="0" applyProtection="0">
      <alignment horizontal="right" vertical="center"/>
    </xf>
    <xf numFmtId="4" fontId="11" fillId="17" borderId="13" applyNumberFormat="0" applyProtection="0">
      <alignment horizontal="right" vertical="center"/>
    </xf>
    <xf numFmtId="4" fontId="11" fillId="38" borderId="13" applyNumberFormat="0" applyProtection="0">
      <alignment horizontal="right" vertical="center"/>
    </xf>
    <xf numFmtId="4" fontId="11" fillId="27" borderId="13" applyNumberFormat="0" applyProtection="0">
      <alignment horizontal="right" vertical="center"/>
    </xf>
    <xf numFmtId="4" fontId="11" fillId="37" borderId="13" applyNumberFormat="0" applyProtection="0">
      <alignment horizontal="right" vertical="center"/>
    </xf>
    <xf numFmtId="4" fontId="11" fillId="41" borderId="13" applyNumberFormat="0" applyProtection="0">
      <alignment horizontal="right" vertical="center"/>
    </xf>
    <xf numFmtId="4" fontId="11" fillId="39" borderId="13" applyNumberFormat="0" applyProtection="0">
      <alignment horizontal="right" vertical="center"/>
    </xf>
    <xf numFmtId="4" fontId="11" fillId="48" borderId="13" applyNumberFormat="0" applyProtection="0">
      <alignment horizontal="right" vertical="center"/>
    </xf>
    <xf numFmtId="4" fontId="11" fillId="23" borderId="13" applyNumberFormat="0" applyProtection="0">
      <alignment horizontal="right" vertical="center"/>
    </xf>
    <xf numFmtId="4" fontId="22" fillId="49" borderId="14" applyNumberFormat="0" applyProtection="0">
      <alignment horizontal="left" vertical="center" indent="1"/>
    </xf>
    <xf numFmtId="4" fontId="11" fillId="50" borderId="0" applyNumberFormat="0" applyProtection="0">
      <alignment horizontal="left" vertical="center" indent="1"/>
    </xf>
    <xf numFmtId="4" fontId="66" fillId="40" borderId="0" applyNumberFormat="0" applyProtection="0">
      <alignment horizontal="left" vertical="center" indent="1"/>
    </xf>
    <xf numFmtId="4" fontId="11" fillId="47" borderId="13" applyNumberFormat="0" applyProtection="0">
      <alignment horizontal="right" vertical="center"/>
    </xf>
    <xf numFmtId="4" fontId="11" fillId="50" borderId="0" applyNumberFormat="0" applyProtection="0">
      <alignment horizontal="left" vertical="center" indent="1"/>
    </xf>
    <xf numFmtId="4" fontId="11" fillId="47" borderId="0" applyNumberFormat="0" applyProtection="0">
      <alignment horizontal="left" vertical="center" indent="1"/>
    </xf>
    <xf numFmtId="0" fontId="0" fillId="40" borderId="13" applyNumberFormat="0" applyProtection="0">
      <alignment horizontal="left" vertical="center" indent="1"/>
    </xf>
    <xf numFmtId="0" fontId="0" fillId="40" borderId="13" applyNumberFormat="0" applyProtection="0">
      <alignment horizontal="left" vertical="top" indent="1"/>
    </xf>
    <xf numFmtId="0" fontId="0" fillId="47" borderId="13" applyNumberFormat="0" applyProtection="0">
      <alignment horizontal="left" vertical="center" indent="1"/>
    </xf>
    <xf numFmtId="0" fontId="0" fillId="47" borderId="13" applyNumberFormat="0" applyProtection="0">
      <alignment horizontal="left" vertical="top" indent="1"/>
    </xf>
    <xf numFmtId="0" fontId="0" fillId="19" borderId="13" applyNumberFormat="0" applyProtection="0">
      <alignment horizontal="left" vertical="center" indent="1"/>
    </xf>
    <xf numFmtId="0" fontId="0" fillId="19" borderId="13" applyNumberFormat="0" applyProtection="0">
      <alignment horizontal="left" vertical="top" indent="1"/>
    </xf>
    <xf numFmtId="0" fontId="0" fillId="50" borderId="13" applyNumberFormat="0" applyProtection="0">
      <alignment horizontal="left" vertical="center" indent="1"/>
    </xf>
    <xf numFmtId="0" fontId="0" fillId="50" borderId="13" applyNumberFormat="0" applyProtection="0">
      <alignment horizontal="left" vertical="top" indent="1"/>
    </xf>
    <xf numFmtId="4" fontId="11" fillId="4" borderId="13" applyNumberFormat="0" applyProtection="0">
      <alignment vertical="center"/>
    </xf>
    <xf numFmtId="4" fontId="29" fillId="4" borderId="13" applyNumberFormat="0" applyProtection="0">
      <alignment vertical="center"/>
    </xf>
    <xf numFmtId="4" fontId="11" fillId="4" borderId="13" applyNumberFormat="0" applyProtection="0">
      <alignment horizontal="left" vertical="center" indent="1"/>
    </xf>
    <xf numFmtId="0" fontId="11" fillId="4" borderId="13" applyNumberFormat="0" applyProtection="0">
      <alignment horizontal="left" vertical="top" indent="1"/>
    </xf>
    <xf numFmtId="4" fontId="11" fillId="50" borderId="13" applyNumberFormat="0" applyProtection="0">
      <alignment horizontal="right" vertical="center"/>
    </xf>
    <xf numFmtId="4" fontId="29" fillId="50" borderId="13" applyNumberFormat="0" applyProtection="0">
      <alignment horizontal="right" vertical="center"/>
    </xf>
    <xf numFmtId="4" fontId="11" fillId="47" borderId="13" applyNumberFormat="0" applyProtection="0">
      <alignment horizontal="left" vertical="center" indent="1"/>
    </xf>
    <xf numFmtId="0" fontId="11" fillId="47" borderId="13" applyNumberFormat="0" applyProtection="0">
      <alignment horizontal="left" vertical="top" indent="1"/>
    </xf>
    <xf numFmtId="4" fontId="51" fillId="51" borderId="0" applyNumberFormat="0" applyProtection="0">
      <alignment horizontal="left" vertical="center" indent="1"/>
    </xf>
    <xf numFmtId="4" fontId="21" fillId="50" borderId="13" applyNumberFormat="0" applyProtection="0">
      <alignment horizontal="right" vertical="center"/>
    </xf>
    <xf numFmtId="0" fontId="61" fillId="0" borderId="0" applyNumberFormat="0" applyFill="0" applyBorder="0" applyAlignment="0" applyProtection="0"/>
    <xf numFmtId="0" fontId="8" fillId="0" borderId="0">
      <alignment/>
      <protection/>
    </xf>
    <xf numFmtId="0" fontId="17" fillId="0" borderId="0">
      <alignment/>
      <protection/>
    </xf>
    <xf numFmtId="0" fontId="64" fillId="0" borderId="15" applyNumberFormat="0" applyFill="0" applyAlignment="0" applyProtection="0"/>
    <xf numFmtId="0" fontId="64" fillId="0" borderId="1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7" fillId="0" borderId="0" applyNumberFormat="0" applyFill="0" applyBorder="0" applyAlignment="0" applyProtection="0"/>
    <xf numFmtId="0" fontId="25" fillId="0" borderId="16" applyNumberFormat="0" applyFont="0" applyFill="0" applyAlignment="0" applyProtection="0"/>
    <xf numFmtId="0" fontId="77" fillId="0" borderId="1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0" fillId="0" borderId="0" applyFont="0" applyFill="0" applyBorder="0" applyAlignment="0" applyProtection="0"/>
    <xf numFmtId="0" fontId="0" fillId="4" borderId="12" applyNumberFormat="0" applyFont="0" applyAlignment="0" applyProtection="0"/>
    <xf numFmtId="0" fontId="0" fillId="4" borderId="12"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181" fontId="14" fillId="0" borderId="0">
      <alignment horizontal="right" vertical="center"/>
      <protection locked="0"/>
    </xf>
    <xf numFmtId="182" fontId="0" fillId="0" borderId="0" applyFont="0" applyFill="0" applyBorder="0" applyAlignment="0" applyProtection="0"/>
    <xf numFmtId="0" fontId="48" fillId="9" borderId="0" applyNumberFormat="0" applyBorder="0" applyAlignment="0" applyProtection="0"/>
    <xf numFmtId="0" fontId="99" fillId="52" borderId="0" applyNumberFormat="0" applyBorder="0" applyAlignment="0" applyProtection="0"/>
  </cellStyleXfs>
  <cellXfs count="710">
    <xf numFmtId="0" fontId="0" fillId="0" borderId="0" xfId="0" applyAlignment="1">
      <alignment/>
    </xf>
    <xf numFmtId="3" fontId="12" fillId="0" borderId="0" xfId="0" applyNumberFormat="1" applyFont="1" applyFill="1" applyBorder="1" applyAlignment="1">
      <alignment horizontal="center" vertical="center" wrapText="1"/>
    </xf>
    <xf numFmtId="3" fontId="8" fillId="0" borderId="0" xfId="0" applyNumberFormat="1" applyFont="1" applyAlignment="1">
      <alignment vertical="center"/>
    </xf>
    <xf numFmtId="0" fontId="8" fillId="0" borderId="0" xfId="0" applyFont="1" applyAlignment="1">
      <alignment vertical="center"/>
    </xf>
    <xf numFmtId="0" fontId="4" fillId="53" borderId="18" xfId="0" applyFont="1" applyFill="1" applyBorder="1" applyAlignment="1">
      <alignment horizontal="center" vertical="center" wrapText="1"/>
    </xf>
    <xf numFmtId="3" fontId="4" fillId="0" borderId="19" xfId="0" applyNumberFormat="1" applyFont="1" applyBorder="1" applyAlignment="1">
      <alignment horizontal="right" vertical="center" wrapText="1"/>
    </xf>
    <xf numFmtId="0" fontId="2" fillId="2" borderId="0" xfId="0" applyFont="1" applyFill="1" applyBorder="1" applyAlignment="1" applyProtection="1">
      <alignment horizontal="left" vertical="center" wrapText="1"/>
      <protection locked="0"/>
    </xf>
    <xf numFmtId="0" fontId="0" fillId="0" borderId="0" xfId="0" applyFont="1" applyAlignment="1">
      <alignment/>
    </xf>
    <xf numFmtId="0" fontId="2" fillId="0" borderId="0" xfId="0" applyFont="1" applyFill="1" applyBorder="1" applyAlignment="1" applyProtection="1">
      <alignment horizontal="left" vertical="center" wrapText="1"/>
      <protection locked="0"/>
    </xf>
    <xf numFmtId="3" fontId="12" fillId="0" borderId="20" xfId="0" applyNumberFormat="1" applyFont="1" applyFill="1" applyBorder="1" applyAlignment="1">
      <alignment horizontal="center" vertical="center" wrapText="1"/>
    </xf>
    <xf numFmtId="3" fontId="4" fillId="0" borderId="19" xfId="0" applyNumberFormat="1" applyFont="1" applyFill="1" applyBorder="1" applyAlignment="1">
      <alignment horizontal="right" vertical="center" wrapText="1"/>
    </xf>
    <xf numFmtId="0" fontId="2" fillId="0" borderId="0" xfId="0" applyFont="1" applyFill="1" applyBorder="1" applyAlignment="1" applyProtection="1">
      <alignment vertical="center"/>
      <protection locked="0"/>
    </xf>
    <xf numFmtId="3" fontId="2" fillId="0" borderId="0" xfId="164" applyNumberFormat="1" applyFont="1" applyFill="1" applyBorder="1" applyAlignment="1">
      <alignment vertical="center"/>
      <protection/>
    </xf>
    <xf numFmtId="0" fontId="2" fillId="0" borderId="0" xfId="0" applyFont="1" applyAlignment="1">
      <alignment/>
    </xf>
    <xf numFmtId="3" fontId="2" fillId="0" borderId="0" xfId="0" applyNumberFormat="1" applyFont="1" applyAlignment="1">
      <alignment vertical="center"/>
    </xf>
    <xf numFmtId="0" fontId="2" fillId="2" borderId="0" xfId="0" applyFont="1" applyFill="1" applyBorder="1" applyAlignment="1">
      <alignment horizontal="left"/>
    </xf>
    <xf numFmtId="0" fontId="4" fillId="0" borderId="19" xfId="0" applyFont="1" applyFill="1" applyBorder="1" applyAlignment="1">
      <alignment vertical="center" wrapText="1"/>
    </xf>
    <xf numFmtId="0" fontId="0" fillId="0" borderId="0" xfId="0" applyFont="1" applyAlignment="1">
      <alignment vertical="center"/>
    </xf>
    <xf numFmtId="3" fontId="3" fillId="0" borderId="0" xfId="167" applyNumberFormat="1" applyFont="1">
      <alignment/>
      <protection/>
    </xf>
    <xf numFmtId="3" fontId="2" fillId="2" borderId="0" xfId="0" applyNumberFormat="1" applyFont="1" applyFill="1" applyBorder="1" applyAlignment="1">
      <alignment vertical="center"/>
    </xf>
    <xf numFmtId="0" fontId="8" fillId="0" borderId="0" xfId="0" applyFont="1" applyFill="1" applyAlignment="1">
      <alignment vertical="center"/>
    </xf>
    <xf numFmtId="3" fontId="4" fillId="53" borderId="19" xfId="0" applyNumberFormat="1" applyFont="1" applyFill="1" applyBorder="1" applyAlignment="1">
      <alignment vertical="center" wrapText="1"/>
    </xf>
    <xf numFmtId="3" fontId="4" fillId="0" borderId="19" xfId="0" applyNumberFormat="1" applyFont="1" applyFill="1" applyBorder="1" applyAlignment="1">
      <alignment vertical="center" wrapText="1"/>
    </xf>
    <xf numFmtId="0" fontId="2" fillId="0" borderId="0" xfId="0" applyFont="1" applyAlignment="1">
      <alignment vertical="center"/>
    </xf>
    <xf numFmtId="3" fontId="4" fillId="0" borderId="0" xfId="0" applyNumberFormat="1" applyFont="1" applyFill="1" applyBorder="1" applyAlignment="1">
      <alignment horizontal="right" vertical="center" wrapText="1"/>
    </xf>
    <xf numFmtId="3" fontId="2" fillId="16" borderId="0" xfId="164" applyNumberFormat="1" applyFont="1" applyFill="1" applyBorder="1" applyAlignment="1">
      <alignment vertical="center"/>
      <protection/>
    </xf>
    <xf numFmtId="0" fontId="10" fillId="54" borderId="21" xfId="0" applyFont="1" applyFill="1" applyBorder="1" applyAlignment="1">
      <alignment horizontal="center" vertical="center" wrapText="1"/>
    </xf>
    <xf numFmtId="0" fontId="2" fillId="0" borderId="0" xfId="0" applyFont="1" applyAlignment="1">
      <alignment horizontal="right"/>
    </xf>
    <xf numFmtId="3" fontId="12" fillId="16" borderId="20" xfId="0" applyNumberFormat="1" applyFont="1" applyFill="1" applyBorder="1" applyAlignment="1">
      <alignment horizontal="center" vertical="center" wrapText="1"/>
    </xf>
    <xf numFmtId="183" fontId="9" fillId="0" borderId="19" xfId="177" applyNumberFormat="1" applyFont="1" applyBorder="1" applyAlignment="1">
      <alignment horizontal="right" vertical="center" wrapText="1"/>
    </xf>
    <xf numFmtId="0" fontId="2" fillId="0" borderId="22" xfId="170" applyFont="1" applyFill="1" applyBorder="1" applyAlignment="1">
      <alignment vertical="center"/>
      <protection/>
    </xf>
    <xf numFmtId="0" fontId="2" fillId="2" borderId="0" xfId="164" applyFont="1" applyFill="1" applyBorder="1" applyAlignment="1">
      <alignment vertical="center"/>
      <protection/>
    </xf>
    <xf numFmtId="3" fontId="2" fillId="2" borderId="23" xfId="164" applyNumberFormat="1" applyFont="1" applyFill="1" applyBorder="1" applyAlignment="1">
      <alignment vertical="center"/>
      <protection/>
    </xf>
    <xf numFmtId="3" fontId="0" fillId="0" borderId="0" xfId="0" applyNumberFormat="1" applyAlignment="1">
      <alignment/>
    </xf>
    <xf numFmtId="183" fontId="2" fillId="0" borderId="24" xfId="0" applyNumberFormat="1" applyFont="1" applyFill="1" applyBorder="1" applyAlignment="1">
      <alignment horizontal="right"/>
    </xf>
    <xf numFmtId="0" fontId="2" fillId="0" borderId="0" xfId="0" applyFont="1" applyFill="1" applyBorder="1" applyAlignment="1">
      <alignment horizontal="right"/>
    </xf>
    <xf numFmtId="3" fontId="2" fillId="2" borderId="22" xfId="164" applyNumberFormat="1" applyFont="1" applyFill="1" applyBorder="1" applyAlignment="1">
      <alignment vertical="center"/>
      <protection/>
    </xf>
    <xf numFmtId="2" fontId="2" fillId="0" borderId="24" xfId="0" applyNumberFormat="1" applyFont="1" applyFill="1" applyBorder="1" applyAlignment="1">
      <alignment horizontal="right"/>
    </xf>
    <xf numFmtId="3" fontId="4" fillId="16" borderId="19" xfId="0" applyNumberFormat="1" applyFont="1" applyFill="1" applyBorder="1" applyAlignment="1">
      <alignment vertical="center" wrapText="1"/>
    </xf>
    <xf numFmtId="3" fontId="2" fillId="16" borderId="0" xfId="0" applyNumberFormat="1" applyFont="1" applyFill="1" applyBorder="1" applyAlignment="1">
      <alignment vertical="center"/>
    </xf>
    <xf numFmtId="0" fontId="2" fillId="0" borderId="0" xfId="0" applyFont="1" applyAlignment="1">
      <alignment horizontal="left"/>
    </xf>
    <xf numFmtId="3" fontId="2" fillId="0" borderId="25" xfId="164" applyNumberFormat="1" applyFont="1" applyFill="1" applyBorder="1" applyAlignment="1">
      <alignment vertical="center"/>
      <protection/>
    </xf>
    <xf numFmtId="3" fontId="2" fillId="0" borderId="26" xfId="164" applyNumberFormat="1" applyFont="1" applyFill="1" applyBorder="1" applyAlignment="1">
      <alignment vertical="center"/>
      <protection/>
    </xf>
    <xf numFmtId="3" fontId="5" fillId="0" borderId="0" xfId="167" applyNumberFormat="1" applyFont="1">
      <alignment/>
      <protection/>
    </xf>
    <xf numFmtId="0" fontId="4" fillId="0" borderId="0" xfId="0" applyFont="1" applyAlignment="1">
      <alignment horizontal="left"/>
    </xf>
    <xf numFmtId="0" fontId="100" fillId="54" borderId="27" xfId="0" applyFont="1" applyFill="1" applyBorder="1" applyAlignment="1">
      <alignment horizontal="center" vertical="center" wrapText="1"/>
    </xf>
    <xf numFmtId="3" fontId="2" fillId="2" borderId="0" xfId="164" applyNumberFormat="1" applyFont="1" applyFill="1" applyBorder="1" applyAlignment="1">
      <alignment vertical="center"/>
      <protection/>
    </xf>
    <xf numFmtId="3" fontId="2" fillId="0" borderId="0" xfId="0" applyNumberFormat="1" applyFont="1" applyFill="1" applyBorder="1" applyAlignment="1">
      <alignment vertical="center"/>
    </xf>
    <xf numFmtId="3" fontId="2" fillId="2" borderId="28" xfId="164" applyNumberFormat="1" applyFont="1" applyFill="1" applyBorder="1" applyAlignment="1">
      <alignment vertical="center"/>
      <protection/>
    </xf>
    <xf numFmtId="0" fontId="2" fillId="0" borderId="0" xfId="0" applyFont="1" applyFill="1" applyAlignment="1">
      <alignment horizontal="right"/>
    </xf>
    <xf numFmtId="3" fontId="2" fillId="16" borderId="29" xfId="164" applyNumberFormat="1" applyFont="1" applyFill="1" applyBorder="1" applyAlignment="1">
      <alignment vertical="center"/>
      <protection/>
    </xf>
    <xf numFmtId="0" fontId="2" fillId="0" borderId="23" xfId="170" applyFont="1" applyFill="1" applyBorder="1" applyAlignment="1">
      <alignment vertical="center"/>
      <protection/>
    </xf>
    <xf numFmtId="3" fontId="7" fillId="0" borderId="0" xfId="167" applyNumberFormat="1" applyFont="1">
      <alignment/>
      <protection/>
    </xf>
    <xf numFmtId="3" fontId="7" fillId="0" borderId="0" xfId="167" applyNumberFormat="1" applyFont="1" applyAlignment="1">
      <alignment horizontal="center"/>
      <protection/>
    </xf>
    <xf numFmtId="0" fontId="0" fillId="0" borderId="0" xfId="0" applyFont="1" applyAlignment="1">
      <alignment horizontal="left"/>
    </xf>
    <xf numFmtId="0" fontId="2" fillId="0" borderId="28" xfId="170" applyFont="1" applyFill="1" applyBorder="1" applyAlignment="1">
      <alignment vertical="center"/>
      <protection/>
    </xf>
    <xf numFmtId="3" fontId="2" fillId="16" borderId="30" xfId="164" applyNumberFormat="1" applyFont="1" applyFill="1" applyBorder="1" applyAlignment="1">
      <alignment vertical="center"/>
      <protection/>
    </xf>
    <xf numFmtId="183" fontId="6" fillId="2" borderId="22" xfId="177" applyNumberFormat="1" applyFont="1" applyFill="1" applyBorder="1" applyAlignment="1">
      <alignment vertical="center"/>
    </xf>
    <xf numFmtId="3" fontId="0" fillId="0" borderId="0" xfId="167" applyNumberFormat="1">
      <alignment/>
      <protection/>
    </xf>
    <xf numFmtId="183" fontId="6" fillId="2" borderId="23" xfId="177" applyNumberFormat="1" applyFont="1" applyFill="1" applyBorder="1" applyAlignment="1">
      <alignment horizontal="right" vertical="center"/>
    </xf>
    <xf numFmtId="183" fontId="6" fillId="2" borderId="22" xfId="177" applyNumberFormat="1" applyFont="1" applyFill="1" applyBorder="1" applyAlignment="1">
      <alignment horizontal="right" vertical="center"/>
    </xf>
    <xf numFmtId="0" fontId="2" fillId="0" borderId="0" xfId="0" applyFont="1" applyFill="1" applyAlignment="1">
      <alignment/>
    </xf>
    <xf numFmtId="3" fontId="4" fillId="0" borderId="0" xfId="0" applyNumberFormat="1" applyFont="1" applyFill="1" applyBorder="1" applyAlignment="1">
      <alignment vertical="center" wrapText="1"/>
    </xf>
    <xf numFmtId="3" fontId="2" fillId="16" borderId="26" xfId="164" applyNumberFormat="1" applyFont="1" applyFill="1" applyBorder="1" applyAlignment="1">
      <alignment vertical="center"/>
      <protection/>
    </xf>
    <xf numFmtId="3" fontId="2" fillId="16" borderId="25" xfId="164" applyNumberFormat="1" applyFont="1" applyFill="1" applyBorder="1" applyAlignment="1">
      <alignment vertical="center"/>
      <protection/>
    </xf>
    <xf numFmtId="0" fontId="16" fillId="0" borderId="0" xfId="0" applyFont="1" applyFill="1" applyBorder="1" applyAlignment="1" applyProtection="1">
      <alignment vertical="center"/>
      <protection locked="0"/>
    </xf>
    <xf numFmtId="0" fontId="7" fillId="0" borderId="0" xfId="167" applyFont="1" applyAlignment="1">
      <alignment horizontal="center"/>
      <protection/>
    </xf>
    <xf numFmtId="2" fontId="2" fillId="0" borderId="0" xfId="0" applyNumberFormat="1" applyFont="1" applyAlignment="1">
      <alignment/>
    </xf>
    <xf numFmtId="3" fontId="0" fillId="0" borderId="0" xfId="167" applyNumberFormat="1" applyFont="1">
      <alignment/>
      <protection/>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3" fontId="2" fillId="0" borderId="0" xfId="0" applyNumberFormat="1" applyFont="1" applyFill="1" applyAlignment="1">
      <alignment horizontal="right"/>
    </xf>
    <xf numFmtId="3" fontId="4" fillId="16" borderId="19" xfId="0" applyNumberFormat="1" applyFont="1" applyFill="1" applyBorder="1" applyAlignment="1">
      <alignment horizontal="right" vertical="center" wrapText="1"/>
    </xf>
    <xf numFmtId="0" fontId="2" fillId="0" borderId="0" xfId="0" applyFont="1" applyFill="1" applyBorder="1" applyAlignment="1">
      <alignment vertical="center"/>
    </xf>
    <xf numFmtId="0" fontId="4" fillId="0" borderId="0" xfId="0" applyFont="1" applyBorder="1" applyAlignment="1">
      <alignment horizontal="right" wrapText="1"/>
    </xf>
    <xf numFmtId="3" fontId="4" fillId="16" borderId="0" xfId="0" applyNumberFormat="1" applyFont="1" applyFill="1" applyBorder="1" applyAlignment="1">
      <alignment vertical="center" wrapText="1"/>
    </xf>
    <xf numFmtId="183" fontId="6" fillId="2" borderId="23" xfId="177" applyNumberFormat="1" applyFont="1" applyFill="1" applyBorder="1" applyAlignment="1">
      <alignment vertical="center"/>
    </xf>
    <xf numFmtId="0" fontId="2" fillId="0" borderId="0" xfId="0" applyFont="1" applyFill="1" applyAlignment="1">
      <alignment horizontal="right" vertical="center"/>
    </xf>
    <xf numFmtId="3" fontId="7" fillId="0" borderId="0" xfId="139" applyNumberFormat="1" applyFont="1" applyAlignment="1">
      <alignment horizontal="center"/>
      <protection/>
    </xf>
    <xf numFmtId="0" fontId="2" fillId="0" borderId="0" xfId="0" applyFont="1" applyAlignment="1">
      <alignment horizontal="center" vertical="center"/>
    </xf>
    <xf numFmtId="0" fontId="2" fillId="0" borderId="0" xfId="0" applyFont="1" applyBorder="1" applyAlignment="1">
      <alignment vertical="center" wrapText="1"/>
    </xf>
    <xf numFmtId="0" fontId="6" fillId="0" borderId="0" xfId="0" applyFont="1" applyAlignment="1">
      <alignment vertical="center"/>
    </xf>
    <xf numFmtId="0" fontId="4" fillId="0" borderId="0" xfId="0" applyFont="1" applyFill="1" applyBorder="1" applyAlignment="1">
      <alignment horizontal="right" vertical="center" wrapText="1"/>
    </xf>
    <xf numFmtId="183" fontId="6" fillId="2" borderId="28" xfId="177" applyNumberFormat="1" applyFont="1" applyFill="1" applyBorder="1" applyAlignment="1">
      <alignment horizontal="right" vertical="center"/>
    </xf>
    <xf numFmtId="0" fontId="2" fillId="0" borderId="0" xfId="0" applyFont="1" applyBorder="1" applyAlignment="1">
      <alignment horizontal="left"/>
    </xf>
    <xf numFmtId="165" fontId="5" fillId="2" borderId="0" xfId="166" applyNumberFormat="1" applyFont="1" applyFill="1" applyBorder="1" applyAlignment="1" applyProtection="1">
      <alignment horizontal="right" vertical="center" wrapText="1"/>
      <protection locked="0"/>
    </xf>
    <xf numFmtId="0" fontId="13" fillId="0" borderId="0" xfId="0" applyFont="1" applyAlignment="1">
      <alignment/>
    </xf>
    <xf numFmtId="0" fontId="6" fillId="2" borderId="0" xfId="164" applyFont="1" applyFill="1" applyBorder="1" applyAlignment="1">
      <alignment vertical="center"/>
      <protection/>
    </xf>
    <xf numFmtId="0" fontId="13" fillId="0" borderId="0" xfId="0" applyFont="1" applyAlignment="1">
      <alignment vertical="center"/>
    </xf>
    <xf numFmtId="0" fontId="2" fillId="2" borderId="0" xfId="0" applyFont="1" applyFill="1" applyAlignment="1" applyProtection="1">
      <alignment vertical="center"/>
      <protection locked="0"/>
    </xf>
    <xf numFmtId="0" fontId="7" fillId="0" borderId="0" xfId="139" applyFont="1">
      <alignment/>
      <protection/>
    </xf>
    <xf numFmtId="0" fontId="0" fillId="0" borderId="0" xfId="0" applyFont="1" applyBorder="1" applyAlignment="1">
      <alignment/>
    </xf>
    <xf numFmtId="187" fontId="4" fillId="0" borderId="0" xfId="0" applyNumberFormat="1" applyFont="1" applyFill="1" applyBorder="1" applyAlignment="1" applyProtection="1" quotePrefix="1">
      <alignment horizontal="right" vertical="center" wrapText="1"/>
      <protection locked="0"/>
    </xf>
    <xf numFmtId="0" fontId="4" fillId="0" borderId="0" xfId="0" applyFont="1" applyFill="1" applyBorder="1" applyAlignment="1">
      <alignment vertical="center" wrapText="1"/>
    </xf>
    <xf numFmtId="3" fontId="2" fillId="16" borderId="31" xfId="164" applyNumberFormat="1" applyFont="1" applyFill="1" applyBorder="1" applyAlignment="1">
      <alignment vertical="center"/>
      <protection/>
    </xf>
    <xf numFmtId="185" fontId="2" fillId="0" borderId="0" xfId="0" applyNumberFormat="1" applyFont="1" applyAlignment="1">
      <alignment horizontal="right"/>
    </xf>
    <xf numFmtId="3" fontId="2" fillId="2" borderId="0" xfId="0" applyNumberFormat="1" applyFont="1" applyFill="1" applyAlignment="1" applyProtection="1">
      <alignment vertical="center"/>
      <protection locked="0"/>
    </xf>
    <xf numFmtId="188" fontId="2" fillId="0" borderId="0" xfId="0" applyNumberFormat="1" applyFont="1" applyFill="1" applyAlignment="1">
      <alignment/>
    </xf>
    <xf numFmtId="0" fontId="5" fillId="16" borderId="0" xfId="167" applyFont="1" applyFill="1" applyAlignment="1">
      <alignment horizontal="center"/>
      <protection/>
    </xf>
    <xf numFmtId="185" fontId="4" fillId="0" borderId="0" xfId="0" applyNumberFormat="1" applyFont="1" applyFill="1" applyBorder="1" applyAlignment="1" applyProtection="1" quotePrefix="1">
      <alignment horizontal="right" vertical="center" wrapText="1"/>
      <protection locked="0"/>
    </xf>
    <xf numFmtId="183" fontId="6" fillId="2" borderId="28" xfId="177" applyNumberFormat="1" applyFont="1" applyFill="1" applyBorder="1" applyAlignment="1">
      <alignment vertical="center"/>
    </xf>
    <xf numFmtId="0" fontId="2" fillId="0" borderId="0" xfId="0" applyFont="1" applyFill="1" applyAlignment="1">
      <alignment vertical="center"/>
    </xf>
    <xf numFmtId="0" fontId="2" fillId="0" borderId="0" xfId="164" applyFont="1" applyFill="1" applyBorder="1" applyAlignment="1">
      <alignment vertical="center"/>
      <protection/>
    </xf>
    <xf numFmtId="0" fontId="2" fillId="0" borderId="0" xfId="0" applyFont="1" applyBorder="1" applyAlignment="1">
      <alignment/>
    </xf>
    <xf numFmtId="0" fontId="10" fillId="54" borderId="32" xfId="0" applyFont="1" applyFill="1" applyBorder="1" applyAlignment="1">
      <alignment horizontal="center" vertical="center" wrapText="1"/>
    </xf>
    <xf numFmtId="0" fontId="101" fillId="0" borderId="33" xfId="0" applyFont="1" applyBorder="1" applyAlignment="1">
      <alignment horizontal="right" vertical="center" wrapText="1"/>
    </xf>
    <xf numFmtId="0" fontId="2" fillId="0" borderId="34" xfId="170" applyFont="1" applyFill="1" applyBorder="1" applyAlignment="1">
      <alignment vertical="center"/>
      <protection/>
    </xf>
    <xf numFmtId="0" fontId="4" fillId="0" borderId="19" xfId="0" applyFont="1" applyBorder="1" applyAlignment="1">
      <alignment horizontal="right" vertical="center" wrapText="1"/>
    </xf>
    <xf numFmtId="0" fontId="2" fillId="0" borderId="24" xfId="0" applyFont="1" applyFill="1" applyBorder="1" applyAlignment="1">
      <alignment horizontal="right"/>
    </xf>
    <xf numFmtId="0" fontId="2" fillId="0" borderId="35" xfId="0" applyFont="1" applyBorder="1" applyAlignment="1">
      <alignment horizontal="center"/>
    </xf>
    <xf numFmtId="0" fontId="2" fillId="0" borderId="36" xfId="0" applyFont="1" applyBorder="1" applyAlignment="1">
      <alignment horizontal="left" vertical="center"/>
    </xf>
    <xf numFmtId="0" fontId="7" fillId="0" borderId="0" xfId="167" applyFont="1">
      <alignment/>
      <protection/>
    </xf>
    <xf numFmtId="0" fontId="0" fillId="0" borderId="0" xfId="167">
      <alignment/>
      <protection/>
    </xf>
    <xf numFmtId="3" fontId="12" fillId="0" borderId="20" xfId="0" applyNumberFormat="1" applyFont="1" applyFill="1" applyBorder="1" applyAlignment="1" quotePrefix="1">
      <alignment horizontal="center" vertical="center" wrapText="1"/>
    </xf>
    <xf numFmtId="0" fontId="2" fillId="0" borderId="37" xfId="0" applyFont="1" applyBorder="1" applyAlignment="1">
      <alignment horizontal="left" vertical="center" wrapText="1"/>
    </xf>
    <xf numFmtId="0" fontId="0" fillId="0" borderId="0" xfId="0" applyFont="1" applyAlignment="1">
      <alignment/>
    </xf>
    <xf numFmtId="0" fontId="4" fillId="0" borderId="0" xfId="0" applyFont="1" applyFill="1" applyAlignment="1" applyProtection="1">
      <alignment vertical="center" wrapText="1"/>
      <protection locked="0"/>
    </xf>
    <xf numFmtId="0" fontId="3" fillId="0" borderId="0" xfId="139" applyFont="1">
      <alignment/>
      <protection/>
    </xf>
    <xf numFmtId="0" fontId="2" fillId="0" borderId="0" xfId="0" applyFont="1" applyFill="1" applyAlignment="1">
      <alignment horizontal="left"/>
    </xf>
    <xf numFmtId="0" fontId="3" fillId="0" borderId="0" xfId="167" applyFont="1">
      <alignment/>
      <protection/>
    </xf>
    <xf numFmtId="0" fontId="5" fillId="0" borderId="0" xfId="0" applyFont="1" applyAlignment="1">
      <alignment horizontal="center" vertical="center"/>
    </xf>
    <xf numFmtId="0" fontId="2" fillId="0" borderId="0" xfId="0" applyFont="1" applyFill="1" applyAlignment="1">
      <alignment horizontal="left" vertical="center"/>
    </xf>
    <xf numFmtId="0" fontId="0" fillId="0" borderId="0" xfId="167" applyAlignment="1">
      <alignment horizontal="left" indent="1"/>
      <protection/>
    </xf>
    <xf numFmtId="0" fontId="2" fillId="0" borderId="38" xfId="0" applyFont="1" applyBorder="1" applyAlignment="1">
      <alignment horizontal="left" vertical="center"/>
    </xf>
    <xf numFmtId="183" fontId="6" fillId="2" borderId="23" xfId="164" applyNumberFormat="1" applyFont="1" applyFill="1" applyBorder="1" applyAlignment="1">
      <alignment vertical="center"/>
      <protection/>
    </xf>
    <xf numFmtId="0" fontId="2" fillId="0" borderId="39" xfId="0" applyFont="1" applyBorder="1" applyAlignment="1">
      <alignment horizontal="center"/>
    </xf>
    <xf numFmtId="0" fontId="16" fillId="2" borderId="0" xfId="0" applyFont="1" applyFill="1" applyAlignment="1" applyProtection="1">
      <alignment vertical="center"/>
      <protection locked="0"/>
    </xf>
    <xf numFmtId="0" fontId="2" fillId="0" borderId="0" xfId="0" applyFont="1" applyFill="1" applyAlignment="1" applyProtection="1">
      <alignment vertical="center"/>
      <protection locked="0"/>
    </xf>
    <xf numFmtId="186" fontId="3" fillId="0" borderId="0" xfId="167" applyNumberFormat="1" applyFont="1">
      <alignment/>
      <protection/>
    </xf>
    <xf numFmtId="0" fontId="13" fillId="0" borderId="0" xfId="0" applyFont="1" applyAlignment="1">
      <alignment vertical="center" wrapText="1"/>
    </xf>
    <xf numFmtId="3" fontId="5" fillId="16" borderId="0" xfId="167" applyNumberFormat="1" applyFont="1" applyFill="1">
      <alignment/>
      <protection/>
    </xf>
    <xf numFmtId="0" fontId="7" fillId="16" borderId="0" xfId="167" applyFont="1" applyFill="1" applyAlignment="1">
      <alignment horizontal="center"/>
      <protection/>
    </xf>
    <xf numFmtId="0" fontId="7" fillId="0" borderId="0" xfId="139" applyFont="1" applyAlignment="1">
      <alignment horizontal="center"/>
      <protection/>
    </xf>
    <xf numFmtId="3" fontId="7" fillId="0" borderId="0" xfId="139" applyNumberFormat="1" applyFont="1">
      <alignment/>
      <protection/>
    </xf>
    <xf numFmtId="3" fontId="4" fillId="2" borderId="19" xfId="0" applyNumberFormat="1" applyFont="1" applyFill="1" applyBorder="1" applyAlignment="1">
      <alignment vertical="center" wrapText="1"/>
    </xf>
    <xf numFmtId="9" fontId="4" fillId="0" borderId="19" xfId="0" applyNumberFormat="1" applyFont="1" applyBorder="1" applyAlignment="1">
      <alignment horizontal="right" vertical="center" wrapText="1"/>
    </xf>
    <xf numFmtId="0" fontId="5" fillId="0" borderId="0" xfId="167" applyFont="1">
      <alignment/>
      <protection/>
    </xf>
    <xf numFmtId="0" fontId="2" fillId="0" borderId="40" xfId="0" applyFont="1" applyBorder="1" applyAlignment="1">
      <alignment horizontal="left" vertical="center" wrapText="1"/>
    </xf>
    <xf numFmtId="0" fontId="0" fillId="0" borderId="0" xfId="0" applyAlignment="1">
      <alignment vertical="center"/>
    </xf>
    <xf numFmtId="0" fontId="101" fillId="0" borderId="33" xfId="0" applyFont="1" applyBorder="1" applyAlignment="1">
      <alignment horizontal="right" vertical="center"/>
    </xf>
    <xf numFmtId="0" fontId="0" fillId="0" borderId="0" xfId="0" applyAlignment="1">
      <alignment vertical="center" wrapText="1"/>
    </xf>
    <xf numFmtId="183" fontId="6" fillId="2" borderId="34" xfId="177" applyNumberFormat="1" applyFont="1" applyFill="1" applyBorder="1" applyAlignment="1">
      <alignment horizontal="right" vertical="center"/>
    </xf>
    <xf numFmtId="0" fontId="9" fillId="0" borderId="19" xfId="0" applyFont="1" applyBorder="1" applyAlignment="1">
      <alignment vertical="center" wrapText="1"/>
    </xf>
    <xf numFmtId="3" fontId="3" fillId="16" borderId="0" xfId="167" applyNumberFormat="1" applyFont="1" applyFill="1">
      <alignment/>
      <protection/>
    </xf>
    <xf numFmtId="183" fontId="6" fillId="2" borderId="23" xfId="164" applyNumberFormat="1" applyFont="1" applyFill="1" applyBorder="1" applyAlignment="1">
      <alignment horizontal="right" vertical="center"/>
      <protection/>
    </xf>
    <xf numFmtId="3" fontId="23" fillId="0" borderId="0" xfId="167" applyNumberFormat="1" applyFont="1">
      <alignment/>
      <protection/>
    </xf>
    <xf numFmtId="3" fontId="2" fillId="2" borderId="34" xfId="164" applyNumberFormat="1" applyFont="1" applyFill="1" applyBorder="1" applyAlignment="1">
      <alignment vertical="center"/>
      <protection/>
    </xf>
    <xf numFmtId="4" fontId="3" fillId="0" borderId="0" xfId="167" applyNumberFormat="1" applyFont="1">
      <alignment/>
      <protection/>
    </xf>
    <xf numFmtId="3" fontId="3" fillId="0" borderId="0" xfId="139" applyNumberFormat="1" applyFont="1">
      <alignment/>
      <protection/>
    </xf>
    <xf numFmtId="0" fontId="67" fillId="0" borderId="0" xfId="0" applyFont="1" applyAlignment="1">
      <alignment vertical="center"/>
    </xf>
    <xf numFmtId="0" fontId="4" fillId="0" borderId="0" xfId="0" applyFont="1" applyAlignment="1">
      <alignment vertical="center"/>
    </xf>
    <xf numFmtId="0" fontId="67" fillId="0" borderId="0" xfId="0" applyFont="1" applyAlignment="1">
      <alignment/>
    </xf>
    <xf numFmtId="0" fontId="4" fillId="0" borderId="41" xfId="0" applyFont="1" applyBorder="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Fill="1" applyAlignment="1">
      <alignment horizontal="center"/>
    </xf>
    <xf numFmtId="0" fontId="2" fillId="53" borderId="0" xfId="0" applyFont="1" applyFill="1" applyAlignment="1">
      <alignment horizontal="center"/>
    </xf>
    <xf numFmtId="165" fontId="4" fillId="2" borderId="0" xfId="166" applyNumberFormat="1" applyFont="1" applyFill="1" applyBorder="1" applyAlignment="1" applyProtection="1">
      <alignment horizontal="right" vertical="center" wrapText="1"/>
      <protection locked="0"/>
    </xf>
    <xf numFmtId="0" fontId="12" fillId="0" borderId="0" xfId="0" applyFont="1" applyAlignment="1">
      <alignment/>
    </xf>
    <xf numFmtId="165" fontId="69" fillId="2" borderId="0" xfId="166" applyNumberFormat="1" applyFont="1" applyFill="1" applyBorder="1" applyAlignment="1" applyProtection="1">
      <alignment horizontal="right" vertical="center" wrapText="1"/>
      <protection locked="0"/>
    </xf>
    <xf numFmtId="0" fontId="4" fillId="0" borderId="0" xfId="0" applyFont="1" applyAlignment="1">
      <alignment/>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2" borderId="0" xfId="0" applyFont="1" applyFill="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69" fillId="0" borderId="44"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wrapText="1"/>
      <protection locked="0"/>
    </xf>
    <xf numFmtId="0" fontId="68" fillId="0" borderId="0" xfId="0" applyFont="1" applyAlignment="1">
      <alignment/>
    </xf>
    <xf numFmtId="0" fontId="68" fillId="0" borderId="0" xfId="0" applyFont="1" applyFill="1" applyBorder="1" applyAlignment="1" applyProtection="1">
      <alignment horizontal="left" vertical="center" wrapText="1" indent="1"/>
      <protection locked="0"/>
    </xf>
    <xf numFmtId="0" fontId="68" fillId="0" borderId="0" xfId="0" applyFont="1" applyAlignment="1">
      <alignment vertical="center"/>
    </xf>
    <xf numFmtId="0" fontId="6" fillId="0" borderId="0" xfId="0" applyFont="1" applyFill="1" applyBorder="1" applyAlignment="1" applyProtection="1">
      <alignment horizontal="left" vertical="center" wrapText="1" indent="1"/>
      <protection locked="0"/>
    </xf>
    <xf numFmtId="0" fontId="6" fillId="0" borderId="40" xfId="0" applyFont="1" applyFill="1" applyBorder="1" applyAlignment="1" applyProtection="1">
      <alignment horizontal="left" vertical="center" wrapText="1" indent="1"/>
      <protection locked="0"/>
    </xf>
    <xf numFmtId="0" fontId="6" fillId="0" borderId="0" xfId="0" applyFont="1" applyAlignment="1">
      <alignment/>
    </xf>
    <xf numFmtId="0" fontId="2" fillId="2" borderId="0" xfId="0" applyFont="1" applyFill="1" applyBorder="1" applyAlignment="1" applyProtection="1">
      <alignment horizontal="left" vertical="center"/>
      <protection locked="0"/>
    </xf>
    <xf numFmtId="0" fontId="4" fillId="0" borderId="41"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1" xfId="0" applyFont="1" applyFill="1" applyBorder="1" applyAlignment="1" applyProtection="1">
      <alignment horizontal="left" vertical="center" wrapText="1"/>
      <protection locked="0"/>
    </xf>
    <xf numFmtId="0" fontId="13" fillId="0" borderId="45"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left" vertical="center" wrapText="1"/>
      <protection locked="0"/>
    </xf>
    <xf numFmtId="0" fontId="4" fillId="0" borderId="43" xfId="0" applyFont="1" applyFill="1" applyBorder="1" applyAlignment="1">
      <alignment horizontal="left" vertical="center" wrapText="1"/>
    </xf>
    <xf numFmtId="0" fontId="4" fillId="0" borderId="46" xfId="0" applyFont="1" applyFill="1" applyBorder="1" applyAlignment="1">
      <alignment horizontal="left" vertical="center" wrapText="1"/>
    </xf>
    <xf numFmtId="3" fontId="4" fillId="0" borderId="0" xfId="0" applyNumberFormat="1" applyFont="1" applyFill="1" applyBorder="1" applyAlignment="1">
      <alignment horizontal="center" vertical="center" wrapText="1"/>
    </xf>
    <xf numFmtId="3" fontId="12" fillId="0" borderId="45" xfId="0" applyNumberFormat="1" applyFont="1" applyFill="1" applyBorder="1" applyAlignment="1">
      <alignment horizontal="center" vertical="center" wrapText="1"/>
    </xf>
    <xf numFmtId="0" fontId="4" fillId="0" borderId="24" xfId="0" applyFont="1" applyFill="1" applyBorder="1" applyAlignment="1">
      <alignment horizontal="left" vertical="center" wrapText="1"/>
    </xf>
    <xf numFmtId="0" fontId="2" fillId="0" borderId="43" xfId="0" applyFont="1" applyBorder="1" applyAlignment="1">
      <alignment horizontal="left" vertical="center" wrapText="1"/>
    </xf>
    <xf numFmtId="0" fontId="2" fillId="0" borderId="46" xfId="0" applyFont="1" applyBorder="1" applyAlignment="1">
      <alignment vertical="center" wrapText="1"/>
    </xf>
    <xf numFmtId="0" fontId="100" fillId="54" borderId="27" xfId="0" applyFont="1" applyFill="1" applyBorder="1" applyAlignment="1" applyProtection="1">
      <alignment horizontal="center" vertical="center" wrapText="1"/>
      <protection locked="0"/>
    </xf>
    <xf numFmtId="0" fontId="4" fillId="0" borderId="41" xfId="165" applyFont="1" applyFill="1" applyBorder="1" applyAlignment="1">
      <alignment vertical="center" wrapText="1"/>
    </xf>
    <xf numFmtId="0" fontId="4" fillId="0" borderId="41" xfId="0" applyFont="1" applyFill="1" applyBorder="1" applyAlignment="1">
      <alignment vertical="center" wrapText="1"/>
    </xf>
    <xf numFmtId="0" fontId="2" fillId="0" borderId="0" xfId="170" applyFont="1" applyFill="1" applyBorder="1" applyAlignment="1">
      <alignment vertical="center" wrapText="1"/>
      <protection/>
    </xf>
    <xf numFmtId="0" fontId="2" fillId="0" borderId="43" xfId="170" applyFont="1" applyFill="1" applyBorder="1" applyAlignment="1">
      <alignment vertical="center" wrapText="1"/>
      <protection/>
    </xf>
    <xf numFmtId="0" fontId="2" fillId="0" borderId="0" xfId="170" applyFont="1" applyFill="1" applyBorder="1" applyAlignment="1">
      <alignment vertical="center"/>
      <protection/>
    </xf>
    <xf numFmtId="0" fontId="4" fillId="0" borderId="46" xfId="0" applyFont="1" applyFill="1" applyBorder="1" applyAlignment="1" applyProtection="1">
      <alignment horizontal="left" vertical="center" wrapText="1"/>
      <protection locked="0"/>
    </xf>
    <xf numFmtId="2" fontId="2" fillId="0" borderId="0" xfId="0" applyNumberFormat="1" applyFont="1" applyFill="1" applyBorder="1" applyAlignment="1">
      <alignment/>
    </xf>
    <xf numFmtId="0" fontId="12" fillId="0" borderId="47" xfId="0" applyFont="1" applyBorder="1" applyAlignment="1">
      <alignment horizontal="center" vertical="center"/>
    </xf>
    <xf numFmtId="0" fontId="12" fillId="0" borderId="32" xfId="0" applyFont="1" applyBorder="1" applyAlignment="1">
      <alignment horizontal="center" vertical="center"/>
    </xf>
    <xf numFmtId="0" fontId="12" fillId="0" borderId="32" xfId="0" applyFont="1" applyFill="1" applyBorder="1" applyAlignment="1">
      <alignment horizontal="center" vertical="center"/>
    </xf>
    <xf numFmtId="2" fontId="2" fillId="55" borderId="0" xfId="0" applyNumberFormat="1" applyFont="1" applyFill="1" applyBorder="1" applyAlignment="1">
      <alignment/>
    </xf>
    <xf numFmtId="0" fontId="2" fillId="55" borderId="0" xfId="0" applyFont="1" applyFill="1" applyBorder="1" applyAlignment="1">
      <alignment horizontal="right"/>
    </xf>
    <xf numFmtId="183" fontId="2" fillId="55" borderId="24" xfId="0" applyNumberFormat="1" applyFont="1" applyFill="1" applyBorder="1" applyAlignment="1">
      <alignment horizontal="right"/>
    </xf>
    <xf numFmtId="0" fontId="2" fillId="0" borderId="48" xfId="0" applyFont="1" applyBorder="1" applyAlignment="1">
      <alignment horizontal="center"/>
    </xf>
    <xf numFmtId="0" fontId="2" fillId="0" borderId="49" xfId="0" applyFont="1" applyFill="1" applyBorder="1" applyAlignment="1">
      <alignment horizontal="right"/>
    </xf>
    <xf numFmtId="2" fontId="2" fillId="0" borderId="49" xfId="0" applyNumberFormat="1" applyFont="1" applyFill="1" applyBorder="1" applyAlignment="1">
      <alignment horizontal="right"/>
    </xf>
    <xf numFmtId="183" fontId="2" fillId="0" borderId="49" xfId="0" applyNumberFormat="1" applyFont="1" applyFill="1" applyBorder="1" applyAlignment="1">
      <alignment horizontal="right"/>
    </xf>
    <xf numFmtId="184" fontId="2" fillId="0" borderId="49" xfId="0" applyNumberFormat="1" applyFont="1" applyFill="1" applyBorder="1" applyAlignment="1">
      <alignment horizontal="right"/>
    </xf>
    <xf numFmtId="183" fontId="2" fillId="55" borderId="44" xfId="0" applyNumberFormat="1" applyFont="1" applyFill="1" applyBorder="1" applyAlignment="1">
      <alignment horizontal="right"/>
    </xf>
    <xf numFmtId="0" fontId="2" fillId="0" borderId="50" xfId="0" applyFont="1" applyBorder="1" applyAlignment="1">
      <alignment horizontal="left" vertical="center"/>
    </xf>
    <xf numFmtId="0" fontId="12" fillId="0" borderId="51" xfId="0" applyFont="1" applyBorder="1" applyAlignment="1">
      <alignment horizontal="center" vertical="center"/>
    </xf>
    <xf numFmtId="0" fontId="12" fillId="0" borderId="32" xfId="0" applyFont="1" applyFill="1" applyBorder="1" applyAlignment="1">
      <alignment horizontal="center" vertical="center" wrapText="1"/>
    </xf>
    <xf numFmtId="0" fontId="2" fillId="0" borderId="52" xfId="0" applyFont="1" applyBorder="1" applyAlignment="1">
      <alignment horizontal="left" vertical="center"/>
    </xf>
    <xf numFmtId="0" fontId="4" fillId="0" borderId="53" xfId="0" applyFont="1" applyBorder="1" applyAlignment="1">
      <alignment horizontal="left" vertical="center"/>
    </xf>
    <xf numFmtId="0" fontId="4" fillId="0" borderId="40" xfId="0" applyFont="1" applyBorder="1" applyAlignment="1">
      <alignment horizontal="left"/>
    </xf>
    <xf numFmtId="0" fontId="2" fillId="0" borderId="0" xfId="0" applyFont="1" applyBorder="1" applyAlignment="1">
      <alignment horizontal="left" vertical="top"/>
    </xf>
    <xf numFmtId="0" fontId="0" fillId="0" borderId="0" xfId="0" applyAlignment="1">
      <alignment vertical="top"/>
    </xf>
    <xf numFmtId="0" fontId="2" fillId="0" borderId="24" xfId="0" applyFont="1" applyBorder="1" applyAlignment="1">
      <alignment horizontal="left" vertical="top"/>
    </xf>
    <xf numFmtId="0" fontId="4" fillId="0" borderId="50" xfId="0" applyFont="1" applyBorder="1" applyAlignment="1">
      <alignment horizontal="left"/>
    </xf>
    <xf numFmtId="0" fontId="2" fillId="0" borderId="54" xfId="0" applyFont="1" applyBorder="1" applyAlignment="1">
      <alignment horizontal="left" vertical="center"/>
    </xf>
    <xf numFmtId="165" fontId="2" fillId="2" borderId="0" xfId="166" applyNumberFormat="1" applyFont="1" applyFill="1" applyBorder="1" applyAlignment="1" applyProtection="1">
      <alignment horizontal="right" vertical="center" wrapText="1"/>
      <protection locked="0"/>
    </xf>
    <xf numFmtId="0" fontId="2" fillId="0" borderId="44" xfId="0" applyFont="1" applyFill="1" applyBorder="1" applyAlignment="1">
      <alignment horizontal="right"/>
    </xf>
    <xf numFmtId="183" fontId="2" fillId="0" borderId="44" xfId="0" applyNumberFormat="1" applyFont="1" applyFill="1" applyBorder="1" applyAlignment="1">
      <alignment horizontal="right"/>
    </xf>
    <xf numFmtId="2" fontId="2" fillId="0" borderId="44" xfId="0" applyNumberFormat="1" applyFont="1" applyFill="1" applyBorder="1" applyAlignment="1">
      <alignment horizontal="right"/>
    </xf>
    <xf numFmtId="184" fontId="2" fillId="0" borderId="44" xfId="0" applyNumberFormat="1" applyFont="1" applyFill="1" applyBorder="1" applyAlignment="1">
      <alignment horizontal="right"/>
    </xf>
    <xf numFmtId="0" fontId="2" fillId="0" borderId="43" xfId="170" applyFont="1" applyFill="1" applyBorder="1" applyAlignment="1">
      <alignment vertical="center"/>
      <protection/>
    </xf>
    <xf numFmtId="189" fontId="2" fillId="0" borderId="40" xfId="0" applyNumberFormat="1" applyFont="1" applyFill="1" applyBorder="1" applyAlignment="1">
      <alignment horizontal="right" vertical="center" wrapText="1"/>
    </xf>
    <xf numFmtId="189" fontId="4" fillId="0" borderId="43" xfId="0"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189" fontId="2" fillId="0" borderId="43" xfId="0" applyNumberFormat="1" applyFont="1" applyFill="1" applyBorder="1" applyAlignment="1">
      <alignment horizontal="right" vertical="center"/>
    </xf>
    <xf numFmtId="189" fontId="4" fillId="0" borderId="41"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69" fillId="0" borderId="0" xfId="0" applyNumberFormat="1" applyFont="1" applyFill="1" applyBorder="1" applyAlignment="1">
      <alignment horizontal="right" vertical="center"/>
    </xf>
    <xf numFmtId="189" fontId="67" fillId="0" borderId="0" xfId="0" applyNumberFormat="1" applyFont="1" applyFill="1" applyAlignment="1">
      <alignment horizontal="right" vertical="center"/>
    </xf>
    <xf numFmtId="189" fontId="2" fillId="0" borderId="0" xfId="164" applyNumberFormat="1" applyFont="1" applyFill="1" applyBorder="1" applyAlignment="1">
      <alignment vertical="center"/>
      <protection/>
    </xf>
    <xf numFmtId="189" fontId="2" fillId="0" borderId="43" xfId="164" applyNumberFormat="1" applyFont="1" applyFill="1" applyBorder="1" applyAlignment="1">
      <alignment vertical="center"/>
      <protection/>
    </xf>
    <xf numFmtId="189" fontId="4" fillId="0" borderId="41" xfId="0" applyNumberFormat="1" applyFont="1" applyFill="1" applyBorder="1" applyAlignment="1">
      <alignment vertical="center" wrapText="1"/>
    </xf>
    <xf numFmtId="189" fontId="2" fillId="0" borderId="37" xfId="164" applyNumberFormat="1" applyFont="1" applyFill="1" applyBorder="1" applyAlignment="1">
      <alignment vertical="center"/>
      <protection/>
    </xf>
    <xf numFmtId="189" fontId="101" fillId="0" borderId="55" xfId="0" applyNumberFormat="1" applyFont="1" applyFill="1" applyBorder="1" applyAlignment="1">
      <alignment horizontal="right" vertical="center" wrapText="1"/>
    </xf>
    <xf numFmtId="189" fontId="101" fillId="0" borderId="0" xfId="0" applyNumberFormat="1" applyFont="1" applyBorder="1" applyAlignment="1">
      <alignment horizontal="right" vertical="center" wrapText="1"/>
    </xf>
    <xf numFmtId="189" fontId="101" fillId="0" borderId="0" xfId="0" applyNumberFormat="1" applyFont="1" applyFill="1" applyBorder="1" applyAlignment="1">
      <alignment horizontal="right" vertical="center" wrapText="1"/>
    </xf>
    <xf numFmtId="189" fontId="101" fillId="0" borderId="24" xfId="0" applyNumberFormat="1" applyFont="1" applyFill="1" applyBorder="1" applyAlignment="1">
      <alignment horizontal="right" vertical="center" wrapText="1"/>
    </xf>
    <xf numFmtId="189" fontId="101" fillId="0" borderId="41" xfId="0" applyNumberFormat="1" applyFont="1" applyFill="1" applyBorder="1" applyAlignment="1">
      <alignment horizontal="right" vertical="center" wrapText="1"/>
    </xf>
    <xf numFmtId="189" fontId="4" fillId="0" borderId="43"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2" fillId="0" borderId="46" xfId="0" applyNumberFormat="1" applyFont="1" applyBorder="1" applyAlignment="1">
      <alignment horizontal="right" vertical="center"/>
    </xf>
    <xf numFmtId="189" fontId="2" fillId="0" borderId="0" xfId="0" applyNumberFormat="1" applyFont="1" applyBorder="1" applyAlignment="1">
      <alignment horizontal="right" vertical="center"/>
    </xf>
    <xf numFmtId="189" fontId="4" fillId="0" borderId="41" xfId="0" applyNumberFormat="1" applyFont="1" applyFill="1" applyBorder="1" applyAlignment="1">
      <alignment horizontal="right" vertical="center"/>
    </xf>
    <xf numFmtId="189" fontId="4" fillId="0" borderId="41" xfId="0" applyNumberFormat="1" applyFont="1" applyBorder="1" applyAlignment="1">
      <alignment horizontal="right" vertical="center"/>
    </xf>
    <xf numFmtId="189" fontId="2" fillId="0" borderId="37" xfId="0" applyNumberFormat="1" applyFont="1" applyBorder="1" applyAlignment="1">
      <alignment horizontal="right" vertical="center"/>
    </xf>
    <xf numFmtId="189" fontId="2" fillId="0" borderId="46" xfId="0" applyNumberFormat="1" applyFont="1" applyFill="1" applyBorder="1" applyAlignment="1">
      <alignment horizontal="right" vertical="center"/>
    </xf>
    <xf numFmtId="189" fontId="2" fillId="0" borderId="24" xfId="0" applyNumberFormat="1" applyFont="1" applyFill="1" applyBorder="1" applyAlignment="1">
      <alignment horizontal="right" vertical="center"/>
    </xf>
    <xf numFmtId="189" fontId="2" fillId="0" borderId="37" xfId="0" applyNumberFormat="1" applyFont="1" applyFill="1" applyBorder="1" applyAlignment="1">
      <alignment horizontal="right" vertical="center"/>
    </xf>
    <xf numFmtId="189" fontId="2" fillId="0" borderId="40" xfId="0" applyNumberFormat="1" applyFont="1" applyFill="1" applyBorder="1" applyAlignment="1">
      <alignment horizontal="right" vertical="center"/>
    </xf>
    <xf numFmtId="189" fontId="4" fillId="0" borderId="56" xfId="0" applyNumberFormat="1" applyFont="1" applyFill="1" applyBorder="1" applyAlignment="1">
      <alignment horizontal="right" vertical="center"/>
    </xf>
    <xf numFmtId="189" fontId="4" fillId="0" borderId="24" xfId="0" applyNumberFormat="1" applyFont="1" applyFill="1" applyBorder="1" applyAlignment="1">
      <alignment horizontal="right" vertical="center"/>
    </xf>
    <xf numFmtId="189" fontId="2" fillId="0" borderId="0" xfId="166" applyNumberFormat="1" applyFont="1" applyFill="1" applyBorder="1" applyAlignment="1" applyProtection="1">
      <alignment horizontal="right" vertical="center"/>
      <protection locked="0"/>
    </xf>
    <xf numFmtId="189" fontId="4" fillId="0" borderId="43" xfId="166" applyNumberFormat="1" applyFont="1" applyFill="1" applyBorder="1" applyAlignment="1" applyProtection="1">
      <alignment horizontal="right" vertical="center"/>
      <protection locked="0"/>
    </xf>
    <xf numFmtId="189" fontId="4" fillId="0" borderId="42" xfId="166" applyNumberFormat="1" applyFont="1" applyFill="1" applyBorder="1" applyAlignment="1" applyProtection="1">
      <alignment horizontal="right" vertical="center"/>
      <protection locked="0"/>
    </xf>
    <xf numFmtId="189" fontId="2" fillId="0" borderId="24" xfId="166" applyNumberFormat="1" applyFont="1" applyFill="1" applyBorder="1" applyAlignment="1" applyProtection="1">
      <alignment horizontal="right" vertical="center"/>
      <protection locked="0"/>
    </xf>
    <xf numFmtId="189" fontId="4" fillId="0" borderId="41" xfId="166" applyNumberFormat="1" applyFont="1" applyFill="1" applyBorder="1" applyAlignment="1" applyProtection="1">
      <alignment horizontal="right" vertical="center"/>
      <protection locked="0"/>
    </xf>
    <xf numFmtId="189" fontId="69" fillId="0" borderId="0" xfId="166" applyNumberFormat="1" applyFont="1" applyFill="1" applyBorder="1" applyAlignment="1" applyProtection="1">
      <alignment horizontal="right" vertical="center"/>
      <protection locked="0"/>
    </xf>
    <xf numFmtId="189" fontId="4" fillId="0" borderId="0" xfId="166" applyNumberFormat="1" applyFont="1" applyFill="1" applyBorder="1" applyAlignment="1" applyProtection="1">
      <alignment horizontal="right" vertical="center"/>
      <protection locked="0"/>
    </xf>
    <xf numFmtId="189" fontId="6" fillId="0" borderId="0" xfId="166" applyNumberFormat="1" applyFont="1" applyFill="1" applyBorder="1" applyAlignment="1" applyProtection="1">
      <alignment horizontal="right" vertical="center"/>
      <protection locked="0"/>
    </xf>
    <xf numFmtId="189" fontId="6" fillId="0" borderId="40" xfId="166" applyNumberFormat="1" applyFont="1" applyFill="1" applyBorder="1" applyAlignment="1" applyProtection="1">
      <alignment horizontal="right" vertical="center"/>
      <protection locked="0"/>
    </xf>
    <xf numFmtId="189" fontId="69" fillId="0" borderId="44" xfId="166" applyNumberFormat="1" applyFont="1" applyFill="1" applyBorder="1" applyAlignment="1" applyProtection="1">
      <alignment horizontal="right" vertical="center"/>
      <protection locked="0"/>
    </xf>
    <xf numFmtId="189" fontId="68" fillId="0" borderId="0" xfId="166" applyNumberFormat="1" applyFont="1" applyFill="1" applyBorder="1" applyAlignment="1" applyProtection="1">
      <alignment horizontal="right" vertical="center"/>
      <protection locked="0"/>
    </xf>
    <xf numFmtId="189" fontId="67" fillId="0" borderId="0" xfId="166" applyNumberFormat="1" applyFont="1" applyFill="1" applyBorder="1" applyAlignment="1" applyProtection="1">
      <alignment horizontal="right" vertical="center"/>
      <protection locked="0"/>
    </xf>
    <xf numFmtId="189" fontId="4" fillId="0" borderId="41" xfId="0" applyNumberFormat="1" applyFont="1" applyFill="1" applyBorder="1" applyAlignment="1" applyProtection="1" quotePrefix="1">
      <alignment vertical="center"/>
      <protection locked="0"/>
    </xf>
    <xf numFmtId="190" fontId="2" fillId="0" borderId="24" xfId="166" applyNumberFormat="1" applyFont="1" applyFill="1" applyBorder="1" applyAlignment="1" applyProtection="1">
      <alignment horizontal="right" vertical="center"/>
      <protection locked="0"/>
    </xf>
    <xf numFmtId="189" fontId="4" fillId="0" borderId="41" xfId="0" applyNumberFormat="1" applyFont="1" applyFill="1" applyBorder="1" applyAlignment="1">
      <alignment vertical="center"/>
    </xf>
    <xf numFmtId="183" fontId="2" fillId="0" borderId="0" xfId="0" applyNumberFormat="1" applyFont="1" applyAlignment="1">
      <alignment vertical="center"/>
    </xf>
    <xf numFmtId="189" fontId="2" fillId="0" borderId="0" xfId="166" applyNumberFormat="1" applyFont="1" applyFill="1" applyBorder="1" applyAlignment="1" applyProtection="1">
      <alignment vertical="center"/>
      <protection locked="0"/>
    </xf>
    <xf numFmtId="189" fontId="4" fillId="0" borderId="43" xfId="0" applyNumberFormat="1" applyFont="1" applyFill="1" applyBorder="1" applyAlignment="1" applyProtection="1" quotePrefix="1">
      <alignment vertical="center"/>
      <protection locked="0"/>
    </xf>
    <xf numFmtId="189" fontId="4" fillId="0" borderId="46" xfId="0" applyNumberFormat="1" applyFont="1" applyFill="1" applyBorder="1" applyAlignment="1" applyProtection="1" quotePrefix="1">
      <alignment vertical="center"/>
      <protection locked="0"/>
    </xf>
    <xf numFmtId="189" fontId="4" fillId="0" borderId="0" xfId="0" applyNumberFormat="1" applyFont="1" applyFill="1" applyAlignment="1" applyProtection="1">
      <alignment vertical="center"/>
      <protection locked="0"/>
    </xf>
    <xf numFmtId="189" fontId="4" fillId="0" borderId="43" xfId="0" applyNumberFormat="1" applyFont="1" applyFill="1" applyBorder="1" applyAlignment="1" applyProtection="1">
      <alignment vertical="center"/>
      <protection locked="0"/>
    </xf>
    <xf numFmtId="189" fontId="2" fillId="0" borderId="0" xfId="0" applyNumberFormat="1" applyFont="1" applyFill="1" applyBorder="1" applyAlignment="1" applyProtection="1">
      <alignment vertical="center"/>
      <protection locked="0"/>
    </xf>
    <xf numFmtId="189" fontId="4" fillId="0" borderId="24" xfId="0" applyNumberFormat="1" applyFont="1" applyFill="1" applyBorder="1" applyAlignment="1" applyProtection="1" quotePrefix="1">
      <alignment vertical="center"/>
      <protection locked="0"/>
    </xf>
    <xf numFmtId="189" fontId="101" fillId="0" borderId="40" xfId="0" applyNumberFormat="1" applyFont="1" applyFill="1" applyBorder="1" applyAlignment="1">
      <alignment horizontal="right" vertical="center" wrapText="1"/>
    </xf>
    <xf numFmtId="2" fontId="2" fillId="0" borderId="0" xfId="0" applyNumberFormat="1" applyFont="1" applyFill="1" applyBorder="1" applyAlignment="1">
      <alignment horizontal="right"/>
    </xf>
    <xf numFmtId="0" fontId="2" fillId="0" borderId="57" xfId="0" applyFont="1" applyBorder="1" applyAlignment="1">
      <alignment horizontal="center"/>
    </xf>
    <xf numFmtId="2" fontId="2" fillId="0" borderId="58" xfId="0" applyNumberFormat="1" applyFont="1" applyFill="1" applyBorder="1" applyAlignment="1">
      <alignment horizontal="right"/>
    </xf>
    <xf numFmtId="189" fontId="101" fillId="0" borderId="33" xfId="0" applyNumberFormat="1" applyFont="1" applyFill="1" applyBorder="1" applyAlignment="1">
      <alignment horizontal="right" vertical="center" wrapText="1"/>
    </xf>
    <xf numFmtId="2" fontId="2" fillId="55" borderId="44" xfId="0" applyNumberFormat="1" applyFont="1" applyFill="1" applyBorder="1" applyAlignment="1">
      <alignment horizontal="right"/>
    </xf>
    <xf numFmtId="4" fontId="2" fillId="0" borderId="44" xfId="0" applyNumberFormat="1" applyFont="1" applyFill="1" applyBorder="1" applyAlignment="1">
      <alignment horizontal="right"/>
    </xf>
    <xf numFmtId="189" fontId="2" fillId="0" borderId="0" xfId="0" applyNumberFormat="1" applyFont="1" applyAlignment="1">
      <alignment horizontal="left"/>
    </xf>
    <xf numFmtId="189" fontId="2" fillId="0" borderId="0" xfId="0" applyNumberFormat="1" applyFont="1" applyFill="1" applyAlignment="1">
      <alignment horizontal="right"/>
    </xf>
    <xf numFmtId="2" fontId="2" fillId="55" borderId="0" xfId="0" applyNumberFormat="1" applyFont="1" applyFill="1" applyBorder="1" applyAlignment="1">
      <alignment horizontal="right"/>
    </xf>
    <xf numFmtId="189" fontId="4" fillId="56" borderId="41" xfId="0" applyNumberFormat="1" applyFont="1" applyFill="1" applyBorder="1" applyAlignment="1">
      <alignment horizontal="right" vertical="center"/>
    </xf>
    <xf numFmtId="189" fontId="2" fillId="56" borderId="0" xfId="164" applyNumberFormat="1" applyFont="1" applyFill="1" applyBorder="1" applyAlignment="1">
      <alignment vertical="center"/>
      <protection/>
    </xf>
    <xf numFmtId="189" fontId="2" fillId="56" borderId="43" xfId="164" applyNumberFormat="1" applyFont="1" applyFill="1" applyBorder="1" applyAlignment="1">
      <alignment vertical="center"/>
      <protection/>
    </xf>
    <xf numFmtId="189" fontId="2" fillId="56" borderId="37" xfId="164" applyNumberFormat="1" applyFont="1" applyFill="1" applyBorder="1" applyAlignment="1">
      <alignment vertical="center"/>
      <protection/>
    </xf>
    <xf numFmtId="189" fontId="4" fillId="56" borderId="41" xfId="0" applyNumberFormat="1" applyFont="1" applyFill="1" applyBorder="1" applyAlignment="1">
      <alignment vertical="center" wrapText="1"/>
    </xf>
    <xf numFmtId="0" fontId="2" fillId="0" borderId="33" xfId="0" applyFont="1" applyBorder="1" applyAlignment="1">
      <alignment horizontal="left" vertical="center"/>
    </xf>
    <xf numFmtId="0" fontId="2" fillId="0" borderId="55" xfId="0" applyFont="1" applyBorder="1" applyAlignment="1">
      <alignment horizontal="right" vertical="center"/>
    </xf>
    <xf numFmtId="0" fontId="2" fillId="0" borderId="40" xfId="0" applyFont="1" applyBorder="1" applyAlignment="1">
      <alignment horizontal="right" vertical="center"/>
    </xf>
    <xf numFmtId="0" fontId="2" fillId="0" borderId="0" xfId="0" applyFont="1" applyBorder="1" applyAlignment="1">
      <alignment horizontal="right" vertical="center"/>
    </xf>
    <xf numFmtId="184" fontId="2" fillId="0" borderId="0" xfId="0" applyNumberFormat="1" applyFont="1" applyBorder="1" applyAlignment="1">
      <alignment horizontal="right" vertical="center"/>
    </xf>
    <xf numFmtId="0" fontId="4" fillId="0" borderId="0" xfId="0" applyFont="1" applyBorder="1" applyAlignment="1">
      <alignment horizontal="right"/>
    </xf>
    <xf numFmtId="0" fontId="4" fillId="0" borderId="41" xfId="0" applyFont="1" applyBorder="1" applyAlignment="1">
      <alignment horizontal="right" vertical="center"/>
    </xf>
    <xf numFmtId="0" fontId="2" fillId="0" borderId="24" xfId="0" applyFont="1" applyBorder="1" applyAlignment="1">
      <alignment horizontal="right" vertical="center"/>
    </xf>
    <xf numFmtId="0" fontId="2" fillId="0" borderId="0" xfId="0" applyFont="1" applyFill="1" applyBorder="1" applyAlignment="1">
      <alignment horizontal="right" vertical="center"/>
    </xf>
    <xf numFmtId="184" fontId="2" fillId="0" borderId="0" xfId="0" applyNumberFormat="1" applyFont="1" applyFill="1" applyBorder="1" applyAlignment="1">
      <alignment horizontal="right" vertical="center" wrapText="1"/>
    </xf>
    <xf numFmtId="184" fontId="101" fillId="0" borderId="0" xfId="0" applyNumberFormat="1" applyFont="1" applyFill="1" applyBorder="1" applyAlignment="1">
      <alignment horizontal="right" vertical="center" wrapText="1"/>
    </xf>
    <xf numFmtId="184" fontId="2" fillId="0" borderId="40" xfId="0" applyNumberFormat="1" applyFont="1" applyBorder="1" applyAlignment="1">
      <alignment horizontal="right" vertical="center"/>
    </xf>
    <xf numFmtId="184" fontId="2" fillId="0" borderId="40" xfId="0" applyNumberFormat="1" applyFont="1" applyFill="1" applyBorder="1" applyAlignment="1">
      <alignment horizontal="right" vertical="center" wrapText="1"/>
    </xf>
    <xf numFmtId="184" fontId="101" fillId="0" borderId="40" xfId="0" applyNumberFormat="1" applyFont="1" applyFill="1" applyBorder="1" applyAlignment="1">
      <alignment horizontal="right" vertical="center" wrapText="1"/>
    </xf>
    <xf numFmtId="3" fontId="102" fillId="0" borderId="45" xfId="0" applyNumberFormat="1" applyFont="1" applyFill="1" applyBorder="1" applyAlignment="1">
      <alignment horizontal="center" vertical="center" wrapText="1"/>
    </xf>
    <xf numFmtId="0" fontId="2" fillId="0" borderId="0" xfId="0" applyFont="1" applyFill="1" applyBorder="1" applyAlignment="1">
      <alignment horizontal="left"/>
    </xf>
    <xf numFmtId="189" fontId="4" fillId="56" borderId="41" xfId="0" applyNumberFormat="1" applyFont="1" applyFill="1" applyBorder="1" applyAlignment="1">
      <alignment horizontal="right" vertical="center"/>
    </xf>
    <xf numFmtId="0" fontId="2" fillId="0" borderId="46" xfId="0" applyFont="1" applyBorder="1" applyAlignment="1">
      <alignment horizontal="left" vertical="center" wrapText="1"/>
    </xf>
    <xf numFmtId="0" fontId="4" fillId="56" borderId="0" xfId="0" applyFont="1" applyFill="1" applyBorder="1" applyAlignment="1" applyProtection="1">
      <alignment horizontal="left" vertical="center" wrapText="1"/>
      <protection locked="0"/>
    </xf>
    <xf numFmtId="189" fontId="2" fillId="56" borderId="0" xfId="166" applyNumberFormat="1" applyFont="1" applyFill="1" applyBorder="1" applyAlignment="1" applyProtection="1">
      <alignment horizontal="right" vertical="center"/>
      <protection locked="0"/>
    </xf>
    <xf numFmtId="189" fontId="4" fillId="56" borderId="43" xfId="166" applyNumberFormat="1" applyFont="1" applyFill="1" applyBorder="1" applyAlignment="1" applyProtection="1">
      <alignment horizontal="right" vertical="center"/>
      <protection locked="0"/>
    </xf>
    <xf numFmtId="189" fontId="4" fillId="56" borderId="42" xfId="166" applyNumberFormat="1" applyFont="1" applyFill="1" applyBorder="1" applyAlignment="1" applyProtection="1">
      <alignment horizontal="right" vertical="center"/>
      <protection locked="0"/>
    </xf>
    <xf numFmtId="189" fontId="2" fillId="56" borderId="24" xfId="166" applyNumberFormat="1" applyFont="1" applyFill="1" applyBorder="1" applyAlignment="1" applyProtection="1">
      <alignment horizontal="right" vertical="center"/>
      <protection locked="0"/>
    </xf>
    <xf numFmtId="189" fontId="4" fillId="56" borderId="41" xfId="166" applyNumberFormat="1" applyFont="1" applyFill="1" applyBorder="1" applyAlignment="1" applyProtection="1">
      <alignment horizontal="right" vertical="center"/>
      <protection locked="0"/>
    </xf>
    <xf numFmtId="189" fontId="69" fillId="56" borderId="0" xfId="166" applyNumberFormat="1" applyFont="1" applyFill="1" applyBorder="1" applyAlignment="1" applyProtection="1">
      <alignment horizontal="right" vertical="center"/>
      <protection locked="0"/>
    </xf>
    <xf numFmtId="189" fontId="4" fillId="56" borderId="0" xfId="166" applyNumberFormat="1" applyFont="1" applyFill="1" applyBorder="1" applyAlignment="1" applyProtection="1">
      <alignment horizontal="right" vertical="center"/>
      <protection locked="0"/>
    </xf>
    <xf numFmtId="189" fontId="6" fillId="56" borderId="0" xfId="166" applyNumberFormat="1" applyFont="1" applyFill="1" applyBorder="1" applyAlignment="1" applyProtection="1">
      <alignment horizontal="right" vertical="center"/>
      <protection locked="0"/>
    </xf>
    <xf numFmtId="189" fontId="6" fillId="56" borderId="40" xfId="166" applyNumberFormat="1" applyFont="1" applyFill="1" applyBorder="1" applyAlignment="1" applyProtection="1">
      <alignment horizontal="right" vertical="center"/>
      <protection locked="0"/>
    </xf>
    <xf numFmtId="189" fontId="69" fillId="56" borderId="44" xfId="166" applyNumberFormat="1" applyFont="1" applyFill="1" applyBorder="1" applyAlignment="1" applyProtection="1">
      <alignment horizontal="right" vertical="center"/>
      <protection locked="0"/>
    </xf>
    <xf numFmtId="189" fontId="68" fillId="56" borderId="0" xfId="166" applyNumberFormat="1" applyFont="1" applyFill="1" applyBorder="1" applyAlignment="1" applyProtection="1">
      <alignment horizontal="right" vertical="center"/>
      <protection locked="0"/>
    </xf>
    <xf numFmtId="189" fontId="67" fillId="56" borderId="0" xfId="166" applyNumberFormat="1" applyFont="1" applyFill="1" applyBorder="1" applyAlignment="1" applyProtection="1">
      <alignment horizontal="right" vertical="center"/>
      <protection locked="0"/>
    </xf>
    <xf numFmtId="190" fontId="2" fillId="56" borderId="24" xfId="166" applyNumberFormat="1" applyFont="1" applyFill="1" applyBorder="1" applyAlignment="1" applyProtection="1">
      <alignment horizontal="right" vertical="center"/>
      <protection locked="0"/>
    </xf>
    <xf numFmtId="0" fontId="4" fillId="56" borderId="0" xfId="0" applyFont="1" applyFill="1" applyBorder="1" applyAlignment="1" applyProtection="1">
      <alignment horizontal="center" vertical="center" wrapText="1"/>
      <protection locked="0"/>
    </xf>
    <xf numFmtId="189" fontId="2" fillId="56" borderId="0" xfId="166" applyNumberFormat="1" applyFont="1" applyFill="1" applyBorder="1" applyAlignment="1" applyProtection="1">
      <alignment vertical="center"/>
      <protection locked="0"/>
    </xf>
    <xf numFmtId="189" fontId="4" fillId="56" borderId="43" xfId="0" applyNumberFormat="1" applyFont="1" applyFill="1" applyBorder="1" applyAlignment="1" applyProtection="1" quotePrefix="1">
      <alignment vertical="center"/>
      <protection locked="0"/>
    </xf>
    <xf numFmtId="189" fontId="4" fillId="56" borderId="46" xfId="0" applyNumberFormat="1" applyFont="1" applyFill="1" applyBorder="1" applyAlignment="1" applyProtection="1" quotePrefix="1">
      <alignment vertical="center"/>
      <protection locked="0"/>
    </xf>
    <xf numFmtId="189" fontId="4" fillId="56" borderId="41" xfId="0" applyNumberFormat="1" applyFont="1" applyFill="1" applyBorder="1" applyAlignment="1" applyProtection="1" quotePrefix="1">
      <alignment vertical="center"/>
      <protection locked="0"/>
    </xf>
    <xf numFmtId="189" fontId="4" fillId="56" borderId="0" xfId="0" applyNumberFormat="1" applyFont="1" applyFill="1" applyAlignment="1" applyProtection="1">
      <alignment vertical="center"/>
      <protection locked="0"/>
    </xf>
    <xf numFmtId="189" fontId="4" fillId="56" borderId="43" xfId="0" applyNumberFormat="1" applyFont="1" applyFill="1" applyBorder="1" applyAlignment="1" applyProtection="1">
      <alignment vertical="center"/>
      <protection locked="0"/>
    </xf>
    <xf numFmtId="189" fontId="2" fillId="56" borderId="0" xfId="0" applyNumberFormat="1" applyFont="1" applyFill="1" applyBorder="1" applyAlignment="1" applyProtection="1">
      <alignment vertical="center"/>
      <protection locked="0"/>
    </xf>
    <xf numFmtId="189" fontId="4" fillId="56" borderId="24" xfId="0" applyNumberFormat="1" applyFont="1" applyFill="1" applyBorder="1" applyAlignment="1" applyProtection="1" quotePrefix="1">
      <alignment vertical="center"/>
      <protection locked="0"/>
    </xf>
    <xf numFmtId="0" fontId="4" fillId="56" borderId="0" xfId="0" applyFont="1" applyFill="1" applyBorder="1" applyAlignment="1">
      <alignment horizontal="right" vertical="center" wrapText="1"/>
    </xf>
    <xf numFmtId="189" fontId="4" fillId="56" borderId="43" xfId="0" applyNumberFormat="1" applyFont="1" applyFill="1" applyBorder="1" applyAlignment="1">
      <alignment horizontal="right" vertical="center"/>
    </xf>
    <xf numFmtId="189" fontId="2" fillId="56" borderId="0" xfId="0" applyNumberFormat="1" applyFont="1" applyFill="1" applyBorder="1" applyAlignment="1">
      <alignment horizontal="right" vertical="center"/>
    </xf>
    <xf numFmtId="189" fontId="2" fillId="56" borderId="43" xfId="0" applyNumberFormat="1" applyFont="1" applyFill="1" applyBorder="1" applyAlignment="1">
      <alignment horizontal="right" vertical="center"/>
    </xf>
    <xf numFmtId="189" fontId="6" fillId="56" borderId="0" xfId="0" applyNumberFormat="1" applyFont="1" applyFill="1" applyBorder="1" applyAlignment="1">
      <alignment horizontal="right" vertical="center"/>
    </xf>
    <xf numFmtId="189" fontId="4" fillId="56" borderId="0" xfId="0" applyNumberFormat="1" applyFont="1" applyFill="1" applyBorder="1" applyAlignment="1">
      <alignment horizontal="right" vertical="center"/>
    </xf>
    <xf numFmtId="189" fontId="69" fillId="56" borderId="0" xfId="0" applyNumberFormat="1" applyFont="1" applyFill="1" applyBorder="1" applyAlignment="1">
      <alignment horizontal="right" vertical="center"/>
    </xf>
    <xf numFmtId="189" fontId="67" fillId="56" borderId="0" xfId="0" applyNumberFormat="1" applyFont="1" applyFill="1" applyAlignment="1">
      <alignment horizontal="right" vertical="center"/>
    </xf>
    <xf numFmtId="189" fontId="4" fillId="56" borderId="0" xfId="0" applyNumberFormat="1" applyFont="1" applyFill="1" applyBorder="1" applyAlignment="1">
      <alignment horizontal="right" vertical="center"/>
    </xf>
    <xf numFmtId="189" fontId="2" fillId="56" borderId="46" xfId="0" applyNumberFormat="1" applyFont="1" applyFill="1" applyBorder="1" applyAlignment="1">
      <alignment horizontal="right" vertical="center"/>
    </xf>
    <xf numFmtId="189" fontId="4" fillId="56" borderId="43" xfId="0" applyNumberFormat="1" applyFont="1" applyFill="1" applyBorder="1" applyAlignment="1">
      <alignment horizontal="right" vertical="center"/>
    </xf>
    <xf numFmtId="189" fontId="2" fillId="56" borderId="24" xfId="0" applyNumberFormat="1" applyFont="1" applyFill="1" applyBorder="1" applyAlignment="1">
      <alignment horizontal="right" vertical="center"/>
    </xf>
    <xf numFmtId="189" fontId="2" fillId="56" borderId="40" xfId="0" applyNumberFormat="1" applyFont="1" applyFill="1" applyBorder="1" applyAlignment="1">
      <alignment horizontal="right" vertical="center"/>
    </xf>
    <xf numFmtId="189" fontId="4" fillId="56" borderId="24" xfId="0" applyNumberFormat="1" applyFont="1" applyFill="1" applyBorder="1" applyAlignment="1">
      <alignment horizontal="right" vertical="center"/>
    </xf>
    <xf numFmtId="189" fontId="2" fillId="56" borderId="37" xfId="0" applyNumberFormat="1" applyFont="1" applyFill="1" applyBorder="1" applyAlignment="1">
      <alignment horizontal="right" vertical="center"/>
    </xf>
    <xf numFmtId="189" fontId="4" fillId="56" borderId="56" xfId="0" applyNumberFormat="1" applyFont="1" applyFill="1" applyBorder="1" applyAlignment="1">
      <alignment horizontal="right" vertical="center"/>
    </xf>
    <xf numFmtId="183" fontId="0" fillId="0" borderId="0" xfId="0" applyNumberFormat="1" applyAlignment="1">
      <alignment/>
    </xf>
    <xf numFmtId="2" fontId="2" fillId="56" borderId="0" xfId="0" applyNumberFormat="1" applyFont="1" applyFill="1" applyBorder="1" applyAlignment="1">
      <alignment/>
    </xf>
    <xf numFmtId="2" fontId="2" fillId="56" borderId="24" xfId="0" applyNumberFormat="1" applyFont="1" applyFill="1" applyBorder="1" applyAlignment="1">
      <alignment horizontal="right"/>
    </xf>
    <xf numFmtId="2" fontId="2" fillId="56" borderId="0" xfId="0" applyNumberFormat="1" applyFont="1" applyFill="1" applyBorder="1" applyAlignment="1">
      <alignment horizontal="right"/>
    </xf>
    <xf numFmtId="0" fontId="2" fillId="56" borderId="0" xfId="0" applyFont="1" applyFill="1" applyBorder="1" applyAlignment="1">
      <alignment horizontal="right"/>
    </xf>
    <xf numFmtId="183" fontId="2" fillId="56" borderId="24" xfId="0" applyNumberFormat="1" applyFont="1" applyFill="1" applyBorder="1" applyAlignment="1">
      <alignment horizontal="right"/>
    </xf>
    <xf numFmtId="2" fontId="2" fillId="56" borderId="44" xfId="0" applyNumberFormat="1" applyFont="1" applyFill="1" applyBorder="1" applyAlignment="1">
      <alignment horizontal="right"/>
    </xf>
    <xf numFmtId="2" fontId="2" fillId="55" borderId="24" xfId="0" applyNumberFormat="1" applyFont="1" applyFill="1" applyBorder="1" applyAlignment="1">
      <alignment horizontal="right"/>
    </xf>
    <xf numFmtId="184" fontId="2" fillId="56" borderId="44" xfId="0" applyNumberFormat="1" applyFont="1" applyFill="1" applyBorder="1" applyAlignment="1">
      <alignment horizontal="right"/>
    </xf>
    <xf numFmtId="2" fontId="2" fillId="55" borderId="41" xfId="0" applyNumberFormat="1" applyFont="1" applyFill="1" applyBorder="1" applyAlignment="1">
      <alignment horizontal="right"/>
    </xf>
    <xf numFmtId="0" fontId="2" fillId="56" borderId="55" xfId="0" applyFont="1" applyFill="1" applyBorder="1" applyAlignment="1">
      <alignment horizontal="right" vertical="center"/>
    </xf>
    <xf numFmtId="184" fontId="2" fillId="56" borderId="40" xfId="0" applyNumberFormat="1" applyFont="1" applyFill="1" applyBorder="1" applyAlignment="1">
      <alignment horizontal="right" vertical="center"/>
    </xf>
    <xf numFmtId="0" fontId="2" fillId="56" borderId="0" xfId="0" applyFont="1" applyFill="1" applyBorder="1" applyAlignment="1">
      <alignment horizontal="right" vertical="center"/>
    </xf>
    <xf numFmtId="0" fontId="2" fillId="56" borderId="40" xfId="0" applyFont="1" applyFill="1" applyBorder="1" applyAlignment="1">
      <alignment horizontal="right" vertical="center"/>
    </xf>
    <xf numFmtId="184" fontId="2" fillId="56" borderId="0" xfId="0" applyNumberFormat="1" applyFont="1" applyFill="1" applyBorder="1" applyAlignment="1">
      <alignment horizontal="right" vertical="center"/>
    </xf>
    <xf numFmtId="0" fontId="4" fillId="56" borderId="0" xfId="0" applyFont="1" applyFill="1" applyBorder="1" applyAlignment="1">
      <alignment horizontal="right"/>
    </xf>
    <xf numFmtId="0" fontId="4" fillId="56" borderId="41" xfId="0" applyFont="1" applyFill="1" applyBorder="1" applyAlignment="1">
      <alignment horizontal="right" vertical="center"/>
    </xf>
    <xf numFmtId="0" fontId="2" fillId="56" borderId="24" xfId="0" applyFont="1" applyFill="1" applyBorder="1" applyAlignment="1">
      <alignment horizontal="right" vertical="center"/>
    </xf>
    <xf numFmtId="189" fontId="101" fillId="56" borderId="55" xfId="0" applyNumberFormat="1" applyFont="1" applyFill="1" applyBorder="1" applyAlignment="1">
      <alignment horizontal="right" vertical="center" wrapText="1"/>
    </xf>
    <xf numFmtId="184" fontId="2" fillId="56" borderId="40" xfId="0" applyNumberFormat="1" applyFont="1" applyFill="1" applyBorder="1" applyAlignment="1">
      <alignment horizontal="right" vertical="center" wrapText="1"/>
    </xf>
    <xf numFmtId="189" fontId="101" fillId="56" borderId="0" xfId="0" applyNumberFormat="1" applyFont="1" applyFill="1" applyBorder="1" applyAlignment="1">
      <alignment horizontal="right" vertical="center" wrapText="1"/>
    </xf>
    <xf numFmtId="189" fontId="2" fillId="56" borderId="40" xfId="0" applyNumberFormat="1" applyFont="1" applyFill="1" applyBorder="1" applyAlignment="1">
      <alignment horizontal="right" vertical="center" wrapText="1"/>
    </xf>
    <xf numFmtId="184" fontId="2" fillId="56" borderId="0" xfId="0" applyNumberFormat="1" applyFont="1" applyFill="1" applyBorder="1" applyAlignment="1">
      <alignment horizontal="right" vertical="center" wrapText="1"/>
    </xf>
    <xf numFmtId="184" fontId="101" fillId="56" borderId="0" xfId="0" applyNumberFormat="1" applyFont="1" applyFill="1" applyBorder="1" applyAlignment="1">
      <alignment horizontal="right" vertical="center" wrapText="1"/>
    </xf>
    <xf numFmtId="189" fontId="101" fillId="56" borderId="24" xfId="0" applyNumberFormat="1" applyFont="1" applyFill="1" applyBorder="1" applyAlignment="1">
      <alignment horizontal="right" vertical="center" wrapText="1"/>
    </xf>
    <xf numFmtId="189" fontId="101" fillId="56" borderId="41" xfId="0" applyNumberFormat="1" applyFont="1" applyFill="1" applyBorder="1" applyAlignment="1">
      <alignment horizontal="right" vertical="center" wrapText="1"/>
    </xf>
    <xf numFmtId="184" fontId="101" fillId="56" borderId="40" xfId="0" applyNumberFormat="1" applyFont="1" applyFill="1" applyBorder="1" applyAlignment="1">
      <alignment horizontal="right" vertical="center" wrapText="1"/>
    </xf>
    <xf numFmtId="189" fontId="101" fillId="56" borderId="40" xfId="0" applyNumberFormat="1" applyFont="1" applyFill="1" applyBorder="1" applyAlignment="1">
      <alignment horizontal="right" vertical="center" wrapText="1"/>
    </xf>
    <xf numFmtId="0" fontId="13" fillId="0" borderId="0" xfId="0" applyFont="1" applyAlignment="1">
      <alignment horizontal="left" vertical="center"/>
    </xf>
    <xf numFmtId="0" fontId="17" fillId="0" borderId="0" xfId="161">
      <alignment/>
      <protection/>
    </xf>
    <xf numFmtId="191" fontId="17" fillId="0" borderId="0" xfId="161" applyNumberFormat="1">
      <alignment/>
      <protection/>
    </xf>
    <xf numFmtId="0" fontId="72" fillId="53" borderId="59" xfId="168" applyFont="1" applyFill="1" applyBorder="1" applyAlignment="1">
      <alignment horizontal="center" vertical="center" wrapText="1"/>
      <protection/>
    </xf>
    <xf numFmtId="0" fontId="72" fillId="53" borderId="60" xfId="168" applyFont="1" applyFill="1" applyBorder="1" applyAlignment="1">
      <alignment horizontal="center" vertical="center" wrapText="1"/>
      <protection/>
    </xf>
    <xf numFmtId="3" fontId="2" fillId="57" borderId="18" xfId="168" applyNumberFormat="1" applyFont="1" applyFill="1" applyBorder="1" applyAlignment="1">
      <alignment horizontal="center" vertical="center" wrapText="1"/>
      <protection/>
    </xf>
    <xf numFmtId="2" fontId="5" fillId="57" borderId="61" xfId="169" applyNumberFormat="1" applyFont="1" applyFill="1" applyBorder="1" applyAlignment="1">
      <alignment horizontal="left" vertical="center" wrapText="1"/>
      <protection/>
    </xf>
    <xf numFmtId="191" fontId="5" fillId="57" borderId="61" xfId="169" applyNumberFormat="1" applyFont="1" applyFill="1" applyBorder="1" applyAlignment="1">
      <alignment horizontal="right" vertical="center" wrapText="1"/>
      <protection/>
    </xf>
    <xf numFmtId="191" fontId="5" fillId="57" borderId="61" xfId="169" applyNumberFormat="1" applyFont="1" applyFill="1" applyBorder="1" applyAlignment="1">
      <alignment vertical="center" wrapText="1"/>
      <protection/>
    </xf>
    <xf numFmtId="191" fontId="5" fillId="57" borderId="62" xfId="169" applyNumberFormat="1" applyFont="1" applyFill="1" applyBorder="1" applyAlignment="1">
      <alignment vertical="center" wrapText="1"/>
      <protection/>
    </xf>
    <xf numFmtId="184" fontId="5" fillId="57" borderId="63" xfId="169" applyNumberFormat="1" applyFont="1" applyFill="1" applyBorder="1" applyAlignment="1">
      <alignment horizontal="left" vertical="center" wrapText="1"/>
      <protection/>
    </xf>
    <xf numFmtId="191" fontId="5" fillId="57" borderId="63" xfId="169" applyNumberFormat="1" applyFont="1" applyFill="1" applyBorder="1" applyAlignment="1">
      <alignment horizontal="right" vertical="center" wrapText="1"/>
      <protection/>
    </xf>
    <xf numFmtId="191" fontId="5" fillId="57" borderId="63" xfId="169" applyNumberFormat="1" applyFont="1" applyFill="1" applyBorder="1" applyAlignment="1">
      <alignment vertical="center" wrapText="1"/>
      <protection/>
    </xf>
    <xf numFmtId="191" fontId="5" fillId="57" borderId="44" xfId="169" applyNumberFormat="1" applyFont="1" applyFill="1" applyBorder="1" applyAlignment="1">
      <alignment vertical="center" wrapText="1"/>
      <protection/>
    </xf>
    <xf numFmtId="2" fontId="0" fillId="57" borderId="64" xfId="169" applyNumberFormat="1" applyFont="1" applyFill="1" applyBorder="1" applyAlignment="1">
      <alignment horizontal="left" vertical="center" wrapText="1" indent="1"/>
      <protection/>
    </xf>
    <xf numFmtId="191" fontId="0" fillId="57" borderId="64" xfId="169" applyNumberFormat="1" applyFont="1" applyFill="1" applyBorder="1" applyAlignment="1">
      <alignment vertical="center" wrapText="1"/>
      <protection/>
    </xf>
    <xf numFmtId="191" fontId="0" fillId="57" borderId="64" xfId="169" applyNumberFormat="1" applyFont="1" applyFill="1" applyBorder="1" applyAlignment="1">
      <alignment horizontal="right" vertical="center" wrapText="1"/>
      <protection/>
    </xf>
    <xf numFmtId="191" fontId="0" fillId="57" borderId="65" xfId="169" applyNumberFormat="1" applyFont="1" applyFill="1" applyBorder="1" applyAlignment="1">
      <alignment vertical="center" wrapText="1"/>
      <protection/>
    </xf>
    <xf numFmtId="2" fontId="0" fillId="57" borderId="0" xfId="169" applyNumberFormat="1" applyFont="1" applyFill="1" applyBorder="1" applyAlignment="1">
      <alignment horizontal="left" vertical="center" wrapText="1" indent="1"/>
      <protection/>
    </xf>
    <xf numFmtId="191" fontId="0" fillId="57" borderId="0" xfId="169" applyNumberFormat="1" applyFont="1" applyFill="1" applyBorder="1" applyAlignment="1">
      <alignment vertical="center" wrapText="1"/>
      <protection/>
    </xf>
    <xf numFmtId="191" fontId="0" fillId="57" borderId="0" xfId="169" applyNumberFormat="1" applyFont="1" applyFill="1" applyBorder="1" applyAlignment="1">
      <alignment horizontal="right" vertical="center" wrapText="1"/>
      <protection/>
    </xf>
    <xf numFmtId="191" fontId="0" fillId="57" borderId="24" xfId="169" applyNumberFormat="1" applyFont="1" applyFill="1" applyBorder="1" applyAlignment="1">
      <alignment vertical="center" wrapText="1"/>
      <protection/>
    </xf>
    <xf numFmtId="191" fontId="0" fillId="57" borderId="18" xfId="169" applyNumberFormat="1" applyFont="1" applyFill="1" applyBorder="1" applyAlignment="1">
      <alignment vertical="center" wrapText="1"/>
      <protection/>
    </xf>
    <xf numFmtId="184" fontId="5" fillId="57" borderId="61" xfId="169" applyNumberFormat="1" applyFont="1" applyFill="1" applyBorder="1" applyAlignment="1">
      <alignment horizontal="left" vertical="center" wrapText="1"/>
      <protection/>
    </xf>
    <xf numFmtId="191" fontId="5" fillId="57" borderId="41" xfId="169" applyNumberFormat="1" applyFont="1" applyFill="1" applyBorder="1" applyAlignment="1">
      <alignment vertical="center" wrapText="1"/>
      <protection/>
    </xf>
    <xf numFmtId="191" fontId="5" fillId="57" borderId="66" xfId="169" applyNumberFormat="1" applyFont="1" applyFill="1" applyBorder="1" applyAlignment="1">
      <alignment vertical="center" wrapText="1"/>
      <protection/>
    </xf>
    <xf numFmtId="0" fontId="0" fillId="57" borderId="0" xfId="169" applyNumberFormat="1" applyFont="1" applyFill="1" applyBorder="1" applyAlignment="1">
      <alignment vertical="center" wrapText="1"/>
      <protection/>
    </xf>
    <xf numFmtId="2" fontId="5" fillId="57" borderId="67" xfId="169" applyNumberFormat="1" applyFont="1" applyFill="1" applyBorder="1" applyAlignment="1">
      <alignment horizontal="left" vertical="center" wrapText="1"/>
      <protection/>
    </xf>
    <xf numFmtId="191" fontId="5" fillId="57" borderId="67" xfId="169" applyNumberFormat="1" applyFont="1" applyFill="1" applyBorder="1" applyAlignment="1">
      <alignment horizontal="right" vertical="center" wrapText="1"/>
      <protection/>
    </xf>
    <xf numFmtId="191" fontId="5" fillId="57" borderId="67" xfId="169" applyNumberFormat="1" applyFont="1" applyFill="1" applyBorder="1" applyAlignment="1">
      <alignment vertical="center" wrapText="1"/>
      <protection/>
    </xf>
    <xf numFmtId="191" fontId="5" fillId="57" borderId="68" xfId="169" applyNumberFormat="1" applyFont="1" applyFill="1" applyBorder="1" applyAlignment="1">
      <alignment vertical="center" wrapText="1"/>
      <protection/>
    </xf>
    <xf numFmtId="2" fontId="5" fillId="57" borderId="63" xfId="169" applyNumberFormat="1" applyFont="1" applyFill="1" applyBorder="1" applyAlignment="1">
      <alignment horizontal="left" vertical="center" wrapText="1"/>
      <protection/>
    </xf>
    <xf numFmtId="2" fontId="0" fillId="57" borderId="18" xfId="169" applyNumberFormat="1" applyFont="1" applyFill="1" applyBorder="1" applyAlignment="1">
      <alignment horizontal="left" vertical="center" wrapText="1"/>
      <protection/>
    </xf>
    <xf numFmtId="191" fontId="0" fillId="57" borderId="18" xfId="169" applyNumberFormat="1" applyFont="1" applyFill="1" applyBorder="1" applyAlignment="1">
      <alignment horizontal="right" vertical="center" wrapText="1"/>
      <protection/>
    </xf>
    <xf numFmtId="2" fontId="5" fillId="57" borderId="0" xfId="169" applyNumberFormat="1" applyFont="1" applyFill="1" applyBorder="1" applyAlignment="1">
      <alignment horizontal="left" vertical="center" wrapText="1"/>
      <protection/>
    </xf>
    <xf numFmtId="191" fontId="5" fillId="57" borderId="0" xfId="169" applyNumberFormat="1" applyFont="1" applyFill="1" applyBorder="1" applyAlignment="1">
      <alignment horizontal="right" vertical="center" wrapText="1"/>
      <protection/>
    </xf>
    <xf numFmtId="191" fontId="5" fillId="57" borderId="0" xfId="169" applyNumberFormat="1" applyFont="1" applyFill="1" applyBorder="1" applyAlignment="1">
      <alignment vertical="center" wrapText="1"/>
      <protection/>
    </xf>
    <xf numFmtId="2" fontId="5" fillId="57" borderId="18" xfId="169" applyNumberFormat="1" applyFont="1" applyFill="1" applyBorder="1" applyAlignment="1">
      <alignment horizontal="left" vertical="center" wrapText="1"/>
      <protection/>
    </xf>
    <xf numFmtId="191" fontId="5" fillId="57" borderId="18" xfId="169" applyNumberFormat="1" applyFont="1" applyFill="1" applyBorder="1" applyAlignment="1">
      <alignment horizontal="right" vertical="center" wrapText="1"/>
      <protection/>
    </xf>
    <xf numFmtId="191" fontId="5" fillId="57" borderId="18" xfId="169" applyNumberFormat="1" applyFont="1" applyFill="1" applyBorder="1" applyAlignment="1">
      <alignment vertical="center" wrapText="1"/>
      <protection/>
    </xf>
    <xf numFmtId="191" fontId="5" fillId="57" borderId="24" xfId="169" applyNumberFormat="1" applyFont="1" applyFill="1" applyBorder="1" applyAlignment="1">
      <alignment vertical="center" wrapText="1"/>
      <protection/>
    </xf>
    <xf numFmtId="192" fontId="5" fillId="57" borderId="63" xfId="169" applyNumberFormat="1" applyFont="1" applyFill="1" applyBorder="1" applyAlignment="1">
      <alignment horizontal="right" vertical="center" wrapText="1"/>
      <protection/>
    </xf>
    <xf numFmtId="192" fontId="5" fillId="57" borderId="44" xfId="169" applyNumberFormat="1" applyFont="1" applyFill="1" applyBorder="1" applyAlignment="1">
      <alignment horizontal="right" vertical="center" wrapText="1"/>
      <protection/>
    </xf>
    <xf numFmtId="2" fontId="5" fillId="57" borderId="69" xfId="169" applyNumberFormat="1" applyFont="1" applyFill="1" applyBorder="1" applyAlignment="1">
      <alignment horizontal="left" vertical="center" wrapText="1"/>
      <protection/>
    </xf>
    <xf numFmtId="192" fontId="5" fillId="57" borderId="69" xfId="169" applyNumberFormat="1" applyFont="1" applyFill="1" applyBorder="1" applyAlignment="1">
      <alignment horizontal="right" vertical="center" wrapText="1"/>
      <protection/>
    </xf>
    <xf numFmtId="192" fontId="5" fillId="57" borderId="70" xfId="169" applyNumberFormat="1" applyFont="1" applyFill="1" applyBorder="1" applyAlignment="1">
      <alignment horizontal="right" vertical="center" wrapText="1"/>
      <protection/>
    </xf>
    <xf numFmtId="2" fontId="5" fillId="57" borderId="71" xfId="169" applyNumberFormat="1" applyFont="1" applyFill="1" applyBorder="1" applyAlignment="1">
      <alignment horizontal="left" vertical="center" wrapText="1"/>
      <protection/>
    </xf>
    <xf numFmtId="192" fontId="5" fillId="57" borderId="71" xfId="169" applyNumberFormat="1" applyFont="1" applyFill="1" applyBorder="1" applyAlignment="1">
      <alignment horizontal="right" vertical="center" wrapText="1"/>
      <protection/>
    </xf>
    <xf numFmtId="192" fontId="5" fillId="57" borderId="65" xfId="169" applyNumberFormat="1" applyFont="1" applyFill="1" applyBorder="1" applyAlignment="1">
      <alignment horizontal="right" vertical="center" wrapText="1"/>
      <protection/>
    </xf>
    <xf numFmtId="193" fontId="5" fillId="57" borderId="0" xfId="169" applyNumberFormat="1" applyFont="1" applyFill="1" applyBorder="1" applyAlignment="1">
      <alignment horizontal="right" vertical="center" wrapText="1"/>
      <protection/>
    </xf>
    <xf numFmtId="194" fontId="5" fillId="57" borderId="0" xfId="169" applyNumberFormat="1" applyFont="1" applyFill="1" applyBorder="1" applyAlignment="1">
      <alignment horizontal="right" vertical="center" wrapText="1"/>
      <protection/>
    </xf>
    <xf numFmtId="193" fontId="5" fillId="57" borderId="69" xfId="169" applyNumberFormat="1" applyFont="1" applyFill="1" applyBorder="1" applyAlignment="1">
      <alignment horizontal="right" vertical="center" wrapText="1"/>
      <protection/>
    </xf>
    <xf numFmtId="194" fontId="5" fillId="57" borderId="69" xfId="169" applyNumberFormat="1" applyFont="1" applyFill="1" applyBorder="1" applyAlignment="1">
      <alignment horizontal="right" vertical="center" wrapText="1"/>
      <protection/>
    </xf>
    <xf numFmtId="2" fontId="5" fillId="57" borderId="72" xfId="169" applyNumberFormat="1" applyFont="1" applyFill="1" applyBorder="1" applyAlignment="1">
      <alignment horizontal="left" vertical="center" wrapText="1"/>
      <protection/>
    </xf>
    <xf numFmtId="193" fontId="5" fillId="57" borderId="72" xfId="169" applyNumberFormat="1" applyFont="1" applyFill="1" applyBorder="1" applyAlignment="1">
      <alignment horizontal="right" vertical="center" wrapText="1"/>
      <protection/>
    </xf>
    <xf numFmtId="194" fontId="5" fillId="57" borderId="68" xfId="169" applyNumberFormat="1" applyFont="1" applyFill="1" applyBorder="1" applyAlignment="1">
      <alignment vertical="center" wrapText="1"/>
      <protection/>
    </xf>
    <xf numFmtId="194" fontId="5" fillId="57" borderId="72" xfId="169" applyNumberFormat="1" applyFont="1" applyFill="1" applyBorder="1" applyAlignment="1">
      <alignment horizontal="right" vertical="center" wrapText="1"/>
      <protection/>
    </xf>
    <xf numFmtId="0" fontId="17" fillId="0" borderId="0" xfId="161" applyFont="1" applyFill="1" applyBorder="1">
      <alignment/>
      <protection/>
    </xf>
    <xf numFmtId="0" fontId="103" fillId="58" borderId="73" xfId="168" applyFont="1" applyFill="1" applyBorder="1" applyAlignment="1">
      <alignment horizontal="center" vertical="center" wrapText="1"/>
      <protection/>
    </xf>
    <xf numFmtId="191" fontId="5" fillId="2" borderId="69" xfId="169" applyNumberFormat="1" applyFont="1" applyFill="1" applyBorder="1" applyAlignment="1">
      <alignment vertical="center" wrapText="1"/>
      <protection/>
    </xf>
    <xf numFmtId="191" fontId="5" fillId="2" borderId="69" xfId="169" applyNumberFormat="1" applyFont="1" applyFill="1" applyBorder="1" applyAlignment="1">
      <alignment horizontal="right" vertical="center" wrapText="1"/>
      <protection/>
    </xf>
    <xf numFmtId="171" fontId="5" fillId="57" borderId="70" xfId="169" applyNumberFormat="1" applyFont="1" applyFill="1" applyBorder="1" applyAlignment="1">
      <alignment horizontal="right" vertical="center" wrapText="1"/>
      <protection/>
    </xf>
    <xf numFmtId="171" fontId="5" fillId="57" borderId="69" xfId="169" applyNumberFormat="1" applyFont="1" applyFill="1" applyBorder="1" applyAlignment="1">
      <alignment horizontal="right" vertical="center" wrapText="1"/>
      <protection/>
    </xf>
    <xf numFmtId="171" fontId="0" fillId="57" borderId="0" xfId="169" applyNumberFormat="1" applyFont="1" applyFill="1" applyBorder="1" applyAlignment="1">
      <alignment vertical="center" wrapText="1"/>
      <protection/>
    </xf>
    <xf numFmtId="171" fontId="0" fillId="57" borderId="0" xfId="169" applyNumberFormat="1" applyFont="1" applyFill="1" applyBorder="1" applyAlignment="1">
      <alignment horizontal="right" vertical="center" wrapText="1"/>
      <protection/>
    </xf>
    <xf numFmtId="2" fontId="0" fillId="2" borderId="18" xfId="169" applyNumberFormat="1" applyFont="1" applyFill="1" applyBorder="1" applyAlignment="1">
      <alignment horizontal="left" vertical="center" wrapText="1" indent="1"/>
      <protection/>
    </xf>
    <xf numFmtId="171" fontId="0" fillId="57" borderId="24" xfId="169" applyNumberFormat="1" applyFont="1" applyFill="1" applyBorder="1" applyAlignment="1">
      <alignment horizontal="right" vertical="center" wrapText="1"/>
      <protection/>
    </xf>
    <xf numFmtId="171" fontId="0" fillId="57" borderId="18" xfId="169" applyNumberFormat="1" applyFont="1" applyFill="1" applyBorder="1" applyAlignment="1">
      <alignment horizontal="right" vertical="center" wrapText="1"/>
      <protection/>
    </xf>
    <xf numFmtId="191" fontId="5" fillId="56" borderId="61" xfId="169" applyNumberFormat="1" applyFont="1" applyFill="1" applyBorder="1" applyAlignment="1">
      <alignment vertical="center" wrapText="1"/>
      <protection/>
    </xf>
    <xf numFmtId="191" fontId="5" fillId="56" borderId="63" xfId="169" applyNumberFormat="1" applyFont="1" applyFill="1" applyBorder="1" applyAlignment="1">
      <alignment vertical="center" wrapText="1"/>
      <protection/>
    </xf>
    <xf numFmtId="191" fontId="0" fillId="56" borderId="64" xfId="169" applyNumberFormat="1" applyFont="1" applyFill="1" applyBorder="1" applyAlignment="1">
      <alignment vertical="center" wrapText="1"/>
      <protection/>
    </xf>
    <xf numFmtId="191" fontId="0" fillId="56" borderId="0" xfId="169" applyNumberFormat="1" applyFont="1" applyFill="1" applyBorder="1" applyAlignment="1">
      <alignment vertical="center" wrapText="1"/>
      <protection/>
    </xf>
    <xf numFmtId="191" fontId="5" fillId="56" borderId="67" xfId="169" applyNumberFormat="1" applyFont="1" applyFill="1" applyBorder="1" applyAlignment="1">
      <alignment vertical="center" wrapText="1"/>
      <protection/>
    </xf>
    <xf numFmtId="191" fontId="0" fillId="56" borderId="18" xfId="169" applyNumberFormat="1" applyFont="1" applyFill="1" applyBorder="1" applyAlignment="1">
      <alignment vertical="center" wrapText="1"/>
      <protection/>
    </xf>
    <xf numFmtId="191" fontId="5" fillId="56" borderId="0" xfId="169" applyNumberFormat="1" applyFont="1" applyFill="1" applyBorder="1" applyAlignment="1">
      <alignment vertical="center" wrapText="1"/>
      <protection/>
    </xf>
    <xf numFmtId="191" fontId="5" fillId="56" borderId="18" xfId="169" applyNumberFormat="1" applyFont="1" applyFill="1" applyBorder="1" applyAlignment="1">
      <alignment vertical="center" wrapText="1"/>
      <protection/>
    </xf>
    <xf numFmtId="192" fontId="5" fillId="56" borderId="63" xfId="169" applyNumberFormat="1" applyFont="1" applyFill="1" applyBorder="1" applyAlignment="1">
      <alignment horizontal="right" vertical="center" wrapText="1"/>
      <protection/>
    </xf>
    <xf numFmtId="192" fontId="5" fillId="56" borderId="69" xfId="169" applyNumberFormat="1" applyFont="1" applyFill="1" applyBorder="1" applyAlignment="1">
      <alignment horizontal="right" vertical="center" wrapText="1"/>
      <protection/>
    </xf>
    <xf numFmtId="192" fontId="5" fillId="56" borderId="71" xfId="169" applyNumberFormat="1" applyFont="1" applyFill="1" applyBorder="1" applyAlignment="1">
      <alignment horizontal="right" vertical="center" wrapText="1"/>
      <protection/>
    </xf>
    <xf numFmtId="193" fontId="5" fillId="56" borderId="0" xfId="169" applyNumberFormat="1" applyFont="1" applyFill="1" applyBorder="1" applyAlignment="1">
      <alignment horizontal="right" vertical="center" wrapText="1"/>
      <protection/>
    </xf>
    <xf numFmtId="193" fontId="5" fillId="56" borderId="69" xfId="169" applyNumberFormat="1" applyFont="1" applyFill="1" applyBorder="1" applyAlignment="1">
      <alignment horizontal="right" vertical="center" wrapText="1"/>
      <protection/>
    </xf>
    <xf numFmtId="193" fontId="5" fillId="56" borderId="72" xfId="169" applyNumberFormat="1" applyFont="1" applyFill="1" applyBorder="1" applyAlignment="1">
      <alignment horizontal="right" vertical="center" wrapText="1"/>
      <protection/>
    </xf>
    <xf numFmtId="191" fontId="5" fillId="56" borderId="69" xfId="169" applyNumberFormat="1" applyFont="1" applyFill="1" applyBorder="1" applyAlignment="1">
      <alignment horizontal="right" vertical="center" wrapText="1"/>
      <protection/>
    </xf>
    <xf numFmtId="191" fontId="0" fillId="56" borderId="0" xfId="169" applyNumberFormat="1" applyFont="1" applyFill="1" applyBorder="1" applyAlignment="1">
      <alignment horizontal="right" vertical="center" wrapText="1"/>
      <protection/>
    </xf>
    <xf numFmtId="191" fontId="0" fillId="56" borderId="18" xfId="169" applyNumberFormat="1" applyFont="1" applyFill="1" applyBorder="1" applyAlignment="1">
      <alignment horizontal="right" vertical="center" wrapText="1"/>
      <protection/>
    </xf>
    <xf numFmtId="0" fontId="98" fillId="0" borderId="0" xfId="162">
      <alignment/>
      <protection/>
    </xf>
    <xf numFmtId="3" fontId="12" fillId="57" borderId="0" xfId="162" applyNumberFormat="1" applyFont="1" applyFill="1" applyBorder="1" applyAlignment="1">
      <alignment horizontal="center" vertical="center" wrapText="1"/>
      <protection/>
    </xf>
    <xf numFmtId="0" fontId="4" fillId="57" borderId="66" xfId="162" applyFont="1" applyFill="1" applyBorder="1" applyAlignment="1">
      <alignment vertical="center" wrapText="1"/>
      <protection/>
    </xf>
    <xf numFmtId="3" fontId="4" fillId="57" borderId="66" xfId="162" applyNumberFormat="1" applyFont="1" applyFill="1" applyBorder="1" applyAlignment="1">
      <alignment horizontal="center" vertical="center" wrapText="1"/>
      <protection/>
    </xf>
    <xf numFmtId="3" fontId="2" fillId="57" borderId="66" xfId="162" applyNumberFormat="1" applyFont="1" applyFill="1" applyBorder="1" applyAlignment="1">
      <alignment horizontal="center" vertical="center" wrapText="1"/>
      <protection/>
    </xf>
    <xf numFmtId="0" fontId="2" fillId="57" borderId="0" xfId="162" applyFont="1" applyFill="1" applyBorder="1" applyAlignment="1">
      <alignment vertical="center"/>
      <protection/>
    </xf>
    <xf numFmtId="3" fontId="2" fillId="57" borderId="0" xfId="162" applyNumberFormat="1" applyFont="1" applyFill="1" applyBorder="1" applyAlignment="1">
      <alignment vertical="center"/>
      <protection/>
    </xf>
    <xf numFmtId="0" fontId="4" fillId="57" borderId="66" xfId="170" applyFont="1" applyFill="1" applyBorder="1" applyAlignment="1">
      <alignment vertical="center"/>
      <protection/>
    </xf>
    <xf numFmtId="3" fontId="4" fillId="57" borderId="66" xfId="170" applyNumberFormat="1" applyFont="1" applyFill="1" applyBorder="1" applyAlignment="1">
      <alignment vertical="center"/>
      <protection/>
    </xf>
    <xf numFmtId="3" fontId="4" fillId="57" borderId="66" xfId="170" applyNumberFormat="1" applyFont="1" applyFill="1" applyBorder="1" applyAlignment="1">
      <alignment horizontal="right" vertical="center"/>
      <protection/>
    </xf>
    <xf numFmtId="3" fontId="4" fillId="57" borderId="66" xfId="162" applyNumberFormat="1" applyFont="1" applyFill="1" applyBorder="1" applyAlignment="1">
      <alignment horizontal="right" vertical="center" wrapText="1"/>
      <protection/>
    </xf>
    <xf numFmtId="0" fontId="4" fillId="57" borderId="0" xfId="170" applyFont="1" applyFill="1" applyBorder="1" applyAlignment="1">
      <alignment vertical="center" wrapText="1"/>
      <protection/>
    </xf>
    <xf numFmtId="3" fontId="2" fillId="57" borderId="0" xfId="170" applyNumberFormat="1" applyFont="1" applyFill="1" applyBorder="1" applyAlignment="1">
      <alignment vertical="center" wrapText="1"/>
      <protection/>
    </xf>
    <xf numFmtId="3" fontId="2" fillId="57" borderId="0" xfId="170" applyNumberFormat="1" applyFont="1" applyFill="1" applyBorder="1" applyAlignment="1">
      <alignment horizontal="right" vertical="center" wrapText="1"/>
      <protection/>
    </xf>
    <xf numFmtId="3" fontId="2" fillId="57" borderId="0" xfId="162" applyNumberFormat="1" applyFont="1" applyFill="1" applyBorder="1" applyAlignment="1">
      <alignment vertical="center" wrapText="1"/>
      <protection/>
    </xf>
    <xf numFmtId="3" fontId="2" fillId="57" borderId="0" xfId="162" applyNumberFormat="1" applyFont="1" applyFill="1" applyBorder="1" applyAlignment="1">
      <alignment horizontal="right" vertical="center" wrapText="1"/>
      <protection/>
    </xf>
    <xf numFmtId="0" fontId="4" fillId="57" borderId="43" xfId="170" applyFont="1" applyFill="1" applyBorder="1" applyAlignment="1">
      <alignment vertical="center" wrapText="1"/>
      <protection/>
    </xf>
    <xf numFmtId="3" fontId="2" fillId="57" borderId="43" xfId="170" applyNumberFormat="1" applyFont="1" applyFill="1" applyBorder="1" applyAlignment="1">
      <alignment vertical="center" wrapText="1"/>
      <protection/>
    </xf>
    <xf numFmtId="3" fontId="2" fillId="57" borderId="43" xfId="170" applyNumberFormat="1" applyFont="1" applyFill="1" applyBorder="1" applyAlignment="1">
      <alignment horizontal="right" vertical="center" wrapText="1"/>
      <protection/>
    </xf>
    <xf numFmtId="3" fontId="2" fillId="57" borderId="43" xfId="162" applyNumberFormat="1" applyFont="1" applyFill="1" applyBorder="1" applyAlignment="1">
      <alignment vertical="center" wrapText="1"/>
      <protection/>
    </xf>
    <xf numFmtId="3" fontId="2" fillId="57" borderId="43" xfId="162" applyNumberFormat="1" applyFont="1" applyFill="1" applyBorder="1" applyAlignment="1">
      <alignment horizontal="right" vertical="center" wrapText="1"/>
      <protection/>
    </xf>
    <xf numFmtId="3" fontId="4" fillId="57" borderId="66" xfId="162" applyNumberFormat="1" applyFont="1" applyFill="1" applyBorder="1" applyAlignment="1">
      <alignment vertical="center" wrapText="1"/>
      <protection/>
    </xf>
    <xf numFmtId="3" fontId="4" fillId="59" borderId="66" xfId="162" applyNumberFormat="1" applyFont="1" applyFill="1" applyBorder="1" applyAlignment="1">
      <alignment horizontal="right" vertical="center" wrapText="1"/>
      <protection/>
    </xf>
    <xf numFmtId="3" fontId="2" fillId="59" borderId="0" xfId="162" applyNumberFormat="1" applyFont="1" applyFill="1" applyBorder="1" applyAlignment="1">
      <alignment vertical="center" wrapText="1"/>
      <protection/>
    </xf>
    <xf numFmtId="3" fontId="2" fillId="59" borderId="43" xfId="162" applyNumberFormat="1" applyFont="1" applyFill="1" applyBorder="1" applyAlignment="1">
      <alignment vertical="center" wrapText="1"/>
      <protection/>
    </xf>
    <xf numFmtId="3" fontId="2" fillId="59" borderId="0" xfId="162" applyNumberFormat="1" applyFont="1" applyFill="1" applyBorder="1" applyAlignment="1">
      <alignment horizontal="right" vertical="center" wrapText="1"/>
      <protection/>
    </xf>
    <xf numFmtId="3" fontId="2" fillId="59" borderId="43" xfId="162" applyNumberFormat="1" applyFont="1" applyFill="1" applyBorder="1" applyAlignment="1">
      <alignment horizontal="right" vertical="center" wrapText="1"/>
      <protection/>
    </xf>
    <xf numFmtId="3" fontId="4" fillId="59" borderId="66" xfId="170" applyNumberFormat="1" applyFont="1" applyFill="1" applyBorder="1" applyAlignment="1">
      <alignment vertical="center"/>
      <protection/>
    </xf>
    <xf numFmtId="3" fontId="2" fillId="59" borderId="0" xfId="170" applyNumberFormat="1" applyFont="1" applyFill="1" applyBorder="1" applyAlignment="1">
      <alignment vertical="center" wrapText="1"/>
      <protection/>
    </xf>
    <xf numFmtId="3" fontId="2" fillId="59" borderId="43" xfId="170" applyNumberFormat="1" applyFont="1" applyFill="1" applyBorder="1" applyAlignment="1">
      <alignment vertical="center" wrapText="1"/>
      <protection/>
    </xf>
    <xf numFmtId="3" fontId="4" fillId="59" borderId="66" xfId="162" applyNumberFormat="1" applyFont="1" applyFill="1" applyBorder="1" applyAlignment="1">
      <alignment vertical="center" wrapText="1"/>
      <protection/>
    </xf>
    <xf numFmtId="189" fontId="0" fillId="0" borderId="0" xfId="0" applyNumberFormat="1" applyFont="1" applyAlignment="1">
      <alignment/>
    </xf>
    <xf numFmtId="0" fontId="104" fillId="0" borderId="0" xfId="163" applyFont="1">
      <alignment/>
      <protection/>
    </xf>
    <xf numFmtId="0" fontId="100" fillId="54" borderId="27" xfId="159" applyFont="1" applyFill="1" applyBorder="1" applyAlignment="1">
      <alignment horizontal="center" vertical="center" wrapText="1"/>
      <protection/>
    </xf>
    <xf numFmtId="0" fontId="105" fillId="0" borderId="0" xfId="163" applyFont="1">
      <alignment/>
      <protection/>
    </xf>
    <xf numFmtId="0" fontId="2" fillId="0" borderId="0" xfId="163" applyFont="1">
      <alignment/>
      <protection/>
    </xf>
    <xf numFmtId="189" fontId="2" fillId="0" borderId="0" xfId="160" applyNumberFormat="1" applyFont="1" applyFill="1" applyBorder="1" applyAlignment="1">
      <alignment horizontal="right" wrapText="1"/>
      <protection/>
    </xf>
    <xf numFmtId="189" fontId="6" fillId="0" borderId="0" xfId="160" applyNumberFormat="1" applyFont="1" applyFill="1" applyBorder="1" applyAlignment="1">
      <alignment horizontal="right" wrapText="1"/>
      <protection/>
    </xf>
    <xf numFmtId="189" fontId="2" fillId="0" borderId="18" xfId="160" applyNumberFormat="1" applyFont="1" applyFill="1" applyBorder="1" applyAlignment="1">
      <alignment horizontal="right" wrapText="1"/>
      <protection/>
    </xf>
    <xf numFmtId="3" fontId="2" fillId="0" borderId="0" xfId="0" applyNumberFormat="1" applyFont="1" applyBorder="1" applyAlignment="1">
      <alignment horizontal="right" vertical="top"/>
    </xf>
    <xf numFmtId="3" fontId="4" fillId="0" borderId="40" xfId="0" applyNumberFormat="1" applyFont="1" applyBorder="1" applyAlignment="1">
      <alignment horizontal="right"/>
    </xf>
    <xf numFmtId="3" fontId="4" fillId="56" borderId="40" xfId="0" applyNumberFormat="1" applyFont="1" applyFill="1" applyBorder="1" applyAlignment="1">
      <alignment horizontal="right"/>
    </xf>
    <xf numFmtId="3" fontId="2" fillId="56" borderId="0" xfId="0" applyNumberFormat="1" applyFont="1" applyFill="1" applyBorder="1" applyAlignment="1">
      <alignment horizontal="right" vertical="top"/>
    </xf>
    <xf numFmtId="3" fontId="2" fillId="0" borderId="24" xfId="0" applyNumberFormat="1" applyFont="1" applyBorder="1" applyAlignment="1">
      <alignment horizontal="right" vertical="top"/>
    </xf>
    <xf numFmtId="3" fontId="2" fillId="56" borderId="24" xfId="0" applyNumberFormat="1" applyFont="1" applyFill="1" applyBorder="1" applyAlignment="1">
      <alignment horizontal="right" vertical="top"/>
    </xf>
    <xf numFmtId="189" fontId="4" fillId="0" borderId="0" xfId="0" applyNumberFormat="1" applyFont="1" applyBorder="1" applyAlignment="1">
      <alignment horizontal="right" wrapText="1"/>
    </xf>
    <xf numFmtId="0" fontId="16" fillId="0" borderId="0" xfId="0" applyFont="1" applyFill="1" applyAlignment="1" applyProtection="1">
      <alignment vertical="center"/>
      <protection locked="0"/>
    </xf>
    <xf numFmtId="184" fontId="5" fillId="57" borderId="61" xfId="169" applyNumberFormat="1" applyFont="1" applyFill="1" applyBorder="1" applyAlignment="1">
      <alignment horizontal="left" vertical="center"/>
      <protection/>
    </xf>
    <xf numFmtId="2" fontId="5" fillId="57" borderId="61" xfId="169" applyNumberFormat="1" applyFont="1" applyFill="1" applyBorder="1" applyAlignment="1">
      <alignment horizontal="left" vertical="center"/>
      <protection/>
    </xf>
    <xf numFmtId="0" fontId="4" fillId="0" borderId="24" xfId="0" applyFont="1" applyFill="1" applyBorder="1" applyAlignment="1">
      <alignment horizontal="left" vertical="center"/>
    </xf>
    <xf numFmtId="0" fontId="4" fillId="0" borderId="41" xfId="0" applyFont="1" applyBorder="1" applyAlignment="1">
      <alignment horizontal="left" vertical="center"/>
    </xf>
    <xf numFmtId="0" fontId="81" fillId="0" borderId="0" xfId="161" applyFont="1">
      <alignment/>
      <protection/>
    </xf>
    <xf numFmtId="0" fontId="81" fillId="0" borderId="0" xfId="0" applyFont="1" applyAlignment="1">
      <alignment/>
    </xf>
    <xf numFmtId="0" fontId="81" fillId="0" borderId="0" xfId="0" applyFont="1" applyAlignment="1">
      <alignment horizontal="left"/>
    </xf>
    <xf numFmtId="0" fontId="81" fillId="0" borderId="0" xfId="0" applyFont="1" applyFill="1" applyAlignment="1" applyProtection="1">
      <alignment vertical="center"/>
      <protection locked="0"/>
    </xf>
    <xf numFmtId="0" fontId="81" fillId="0" borderId="0" xfId="0" applyFont="1" applyAlignment="1">
      <alignment vertical="center"/>
    </xf>
    <xf numFmtId="0" fontId="106" fillId="0" borderId="0" xfId="162" applyFont="1">
      <alignment/>
      <protection/>
    </xf>
    <xf numFmtId="0" fontId="2" fillId="0" borderId="0" xfId="0" applyFont="1" applyFill="1" applyBorder="1" applyAlignment="1">
      <alignment horizontal="left" vertical="center"/>
    </xf>
    <xf numFmtId="189" fontId="4" fillId="0" borderId="66" xfId="160" applyNumberFormat="1" applyFont="1" applyFill="1" applyBorder="1" applyAlignment="1">
      <alignment horizontal="right" vertical="center" wrapText="1"/>
      <protection/>
    </xf>
    <xf numFmtId="0" fontId="80" fillId="2" borderId="66" xfId="159" applyFont="1" applyFill="1" applyBorder="1" applyAlignment="1">
      <alignment horizontal="left" vertical="center" wrapText="1"/>
      <protection/>
    </xf>
    <xf numFmtId="0" fontId="6"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6" fillId="0" borderId="0" xfId="0" applyFont="1" applyFill="1" applyBorder="1" applyAlignment="1">
      <alignment horizontal="left" vertical="center" wrapText="1" indent="2"/>
    </xf>
    <xf numFmtId="0" fontId="4" fillId="0" borderId="41" xfId="0" applyFont="1" applyFill="1" applyBorder="1" applyAlignment="1">
      <alignment horizontal="left" vertical="center" wrapText="1"/>
    </xf>
    <xf numFmtId="0" fontId="2" fillId="0" borderId="0" xfId="139" applyFont="1" applyFill="1" applyBorder="1" applyAlignment="1" applyProtection="1">
      <alignment horizontal="left" vertical="center" wrapText="1"/>
      <protection locked="0"/>
    </xf>
    <xf numFmtId="0" fontId="69" fillId="0" borderId="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67" fillId="0" borderId="0" xfId="0" applyFont="1" applyFill="1" applyAlignment="1">
      <alignment horizontal="left" vertical="center" wrapText="1"/>
    </xf>
    <xf numFmtId="2" fontId="5" fillId="57" borderId="69" xfId="169" applyNumberFormat="1" applyFont="1" applyFill="1" applyBorder="1" applyAlignment="1">
      <alignment horizontal="left" vertical="center"/>
      <protection/>
    </xf>
    <xf numFmtId="0" fontId="6" fillId="0" borderId="0" xfId="0" applyFont="1" applyFill="1" applyBorder="1" applyAlignment="1" applyProtection="1">
      <alignment horizontal="left" vertical="center" indent="1"/>
      <protection locked="0"/>
    </xf>
    <xf numFmtId="0" fontId="107" fillId="0" borderId="0" xfId="163" applyFont="1">
      <alignment/>
      <protection/>
    </xf>
    <xf numFmtId="0" fontId="80" fillId="2" borderId="0" xfId="159" applyFont="1" applyFill="1" applyBorder="1" applyAlignment="1">
      <alignment horizontal="left" vertical="center" wrapText="1"/>
      <protection/>
    </xf>
    <xf numFmtId="189" fontId="4" fillId="0" borderId="0" xfId="160" applyNumberFormat="1" applyFont="1" applyFill="1" applyBorder="1" applyAlignment="1">
      <alignment horizontal="right" vertical="center" wrapText="1"/>
      <protection/>
    </xf>
    <xf numFmtId="3" fontId="108" fillId="0" borderId="0" xfId="160" applyNumberFormat="1" applyFont="1" applyFill="1" applyBorder="1" applyAlignment="1">
      <alignment horizontal="right" vertical="center" wrapText="1"/>
      <protection/>
    </xf>
    <xf numFmtId="189" fontId="2" fillId="0" borderId="0" xfId="163" applyNumberFormat="1" applyFont="1">
      <alignment/>
      <protection/>
    </xf>
    <xf numFmtId="3" fontId="2" fillId="0" borderId="0" xfId="163" applyNumberFormat="1" applyFont="1">
      <alignment/>
      <protection/>
    </xf>
    <xf numFmtId="189" fontId="104" fillId="0" borderId="0" xfId="163" applyNumberFormat="1" applyFont="1">
      <alignment/>
      <protection/>
    </xf>
    <xf numFmtId="3" fontId="104" fillId="0" borderId="0" xfId="163" applyNumberFormat="1" applyFont="1">
      <alignment/>
      <protection/>
    </xf>
    <xf numFmtId="3" fontId="4" fillId="0" borderId="66" xfId="160" applyNumberFormat="1" applyFont="1" applyFill="1" applyBorder="1" applyAlignment="1">
      <alignment horizontal="right" vertical="center" wrapText="1"/>
      <protection/>
    </xf>
    <xf numFmtId="0" fontId="4" fillId="0" borderId="0" xfId="0" applyFont="1" applyFill="1" applyBorder="1" applyAlignment="1">
      <alignment horizontal="left" vertical="center"/>
    </xf>
    <xf numFmtId="0" fontId="4" fillId="0" borderId="43" xfId="0" applyFont="1" applyFill="1" applyBorder="1" applyAlignment="1">
      <alignment horizontal="left" vertical="center"/>
    </xf>
    <xf numFmtId="0" fontId="2" fillId="0" borderId="0" xfId="0" applyFont="1" applyFill="1" applyBorder="1" applyAlignment="1">
      <alignment horizontal="left" vertical="center" indent="1"/>
    </xf>
    <xf numFmtId="0" fontId="2" fillId="0" borderId="43" xfId="0" applyFont="1" applyFill="1" applyBorder="1" applyAlignment="1">
      <alignment horizontal="left" vertical="center" indent="1"/>
    </xf>
    <xf numFmtId="0" fontId="6" fillId="0" borderId="0" xfId="0" applyFont="1" applyFill="1" applyBorder="1" applyAlignment="1">
      <alignment horizontal="left" vertical="center" indent="2"/>
    </xf>
    <xf numFmtId="0" fontId="4" fillId="0" borderId="41" xfId="0" applyFont="1" applyFill="1" applyBorder="1" applyAlignment="1">
      <alignment horizontal="left" vertical="center"/>
    </xf>
    <xf numFmtId="0" fontId="2" fillId="0" borderId="0" xfId="139" applyFont="1" applyFill="1" applyBorder="1" applyAlignment="1" applyProtection="1">
      <alignment horizontal="left" vertical="center"/>
      <protection locked="0"/>
    </xf>
    <xf numFmtId="0" fontId="69" fillId="0" borderId="0" xfId="0" applyFont="1" applyFill="1" applyBorder="1" applyAlignment="1">
      <alignment horizontal="left" vertical="center"/>
    </xf>
    <xf numFmtId="0" fontId="2" fillId="0" borderId="43" xfId="0" applyFont="1" applyFill="1" applyBorder="1" applyAlignment="1">
      <alignment horizontal="left" vertical="center"/>
    </xf>
    <xf numFmtId="0" fontId="67" fillId="0" borderId="0" xfId="0" applyFont="1" applyFill="1" applyAlignment="1">
      <alignment horizontal="left" vertical="center"/>
    </xf>
    <xf numFmtId="0" fontId="4" fillId="0" borderId="43" xfId="0" applyFont="1" applyFill="1" applyBorder="1" applyAlignment="1" applyProtection="1">
      <alignment horizontal="left" vertical="center"/>
      <protection locked="0"/>
    </xf>
    <xf numFmtId="189" fontId="2" fillId="0" borderId="0" xfId="0" applyNumberFormat="1" applyFont="1" applyAlignment="1">
      <alignment/>
    </xf>
    <xf numFmtId="189" fontId="109" fillId="0" borderId="0" xfId="163" applyNumberFormat="1" applyFont="1">
      <alignment/>
      <protection/>
    </xf>
    <xf numFmtId="3" fontId="109" fillId="0" borderId="0" xfId="163" applyNumberFormat="1" applyFont="1">
      <alignment/>
      <protection/>
    </xf>
    <xf numFmtId="189" fontId="104" fillId="0" borderId="0" xfId="163" applyNumberFormat="1" applyFont="1" applyAlignment="1">
      <alignment horizontal="left" indent="1"/>
      <protection/>
    </xf>
    <xf numFmtId="189" fontId="104" fillId="57" borderId="0" xfId="163" applyNumberFormat="1" applyFont="1" applyFill="1">
      <alignment/>
      <protection/>
    </xf>
    <xf numFmtId="0" fontId="2" fillId="0" borderId="74" xfId="0" applyFont="1" applyBorder="1" applyAlignment="1">
      <alignment horizontal="left" vertical="center" wrapText="1"/>
    </xf>
    <xf numFmtId="189" fontId="2" fillId="0" borderId="74" xfId="0" applyNumberFormat="1" applyFont="1" applyFill="1" applyBorder="1" applyAlignment="1">
      <alignment horizontal="right" vertical="center"/>
    </xf>
    <xf numFmtId="189" fontId="2" fillId="56" borderId="74" xfId="0" applyNumberFormat="1" applyFont="1" applyFill="1" applyBorder="1" applyAlignment="1">
      <alignment horizontal="right" vertical="center"/>
    </xf>
    <xf numFmtId="165" fontId="9" fillId="2" borderId="0" xfId="166" applyNumberFormat="1" applyFont="1" applyFill="1" applyBorder="1" applyAlignment="1" applyProtection="1">
      <alignment horizontal="right" vertical="center" wrapText="1"/>
      <protection locked="0"/>
    </xf>
    <xf numFmtId="0" fontId="6" fillId="0" borderId="0" xfId="0" applyFont="1" applyFill="1" applyBorder="1" applyAlignment="1">
      <alignment horizontal="left" vertical="center" indent="1"/>
    </xf>
    <xf numFmtId="193" fontId="17" fillId="0" borderId="0" xfId="161" applyNumberFormat="1">
      <alignment/>
      <protection/>
    </xf>
    <xf numFmtId="193" fontId="17" fillId="0" borderId="0" xfId="161" applyNumberFormat="1" applyAlignment="1">
      <alignment horizontal="right"/>
      <protection/>
    </xf>
    <xf numFmtId="0" fontId="10" fillId="54" borderId="45" xfId="162" applyFont="1" applyFill="1" applyBorder="1" applyAlignment="1">
      <alignment horizontal="center" vertical="center" wrapText="1"/>
      <protection/>
    </xf>
    <xf numFmtId="0" fontId="2" fillId="57" borderId="0" xfId="162" applyNumberFormat="1" applyFont="1" applyFill="1" applyBorder="1" applyAlignment="1">
      <alignment horizontal="right" vertical="center" wrapText="1"/>
      <protection/>
    </xf>
    <xf numFmtId="49" fontId="6" fillId="0" borderId="0" xfId="0" applyNumberFormat="1" applyFont="1" applyFill="1" applyBorder="1" applyAlignment="1" applyProtection="1">
      <alignment horizontal="left" vertical="center" wrapText="1" indent="1"/>
      <protection locked="0"/>
    </xf>
    <xf numFmtId="0" fontId="6" fillId="0" borderId="24" xfId="0" applyFont="1" applyFill="1" applyBorder="1" applyAlignment="1" applyProtection="1">
      <alignment horizontal="left" vertical="center" wrapText="1" indent="1"/>
      <protection locked="0"/>
    </xf>
    <xf numFmtId="189" fontId="6" fillId="0" borderId="24" xfId="166" applyNumberFormat="1" applyFont="1" applyFill="1" applyBorder="1" applyAlignment="1" applyProtection="1">
      <alignment horizontal="right" vertical="center"/>
      <protection locked="0"/>
    </xf>
    <xf numFmtId="189" fontId="6" fillId="56" borderId="24" xfId="166" applyNumberFormat="1" applyFont="1" applyFill="1" applyBorder="1" applyAlignment="1" applyProtection="1">
      <alignment horizontal="right" vertical="center"/>
      <protection locked="0"/>
    </xf>
    <xf numFmtId="0" fontId="104" fillId="0" borderId="0" xfId="163" applyFont="1" applyAlignment="1">
      <alignment vertical="center"/>
      <protection/>
    </xf>
    <xf numFmtId="189" fontId="2" fillId="0" borderId="43" xfId="0" applyNumberFormat="1" applyFont="1" applyBorder="1" applyAlignment="1">
      <alignment horizontal="right" vertical="center"/>
    </xf>
    <xf numFmtId="0" fontId="106" fillId="0" borderId="0" xfId="163" applyFont="1" applyAlignment="1">
      <alignment vertical="center"/>
      <protection/>
    </xf>
    <xf numFmtId="0" fontId="2" fillId="0" borderId="0" xfId="0" applyFont="1" applyFill="1" applyBorder="1" applyAlignment="1" applyProtection="1">
      <alignment horizontal="left" vertical="center"/>
      <protection locked="0"/>
    </xf>
    <xf numFmtId="0" fontId="2" fillId="0" borderId="44" xfId="0" applyFont="1" applyFill="1" applyBorder="1" applyAlignment="1" applyProtection="1">
      <alignment horizontal="left" vertical="center" wrapText="1"/>
      <protection locked="0"/>
    </xf>
    <xf numFmtId="0" fontId="0" fillId="0" borderId="0" xfId="159">
      <alignment/>
      <protection/>
    </xf>
    <xf numFmtId="0" fontId="81" fillId="0" borderId="0" xfId="159" applyFont="1" applyAlignment="1">
      <alignment vertical="center"/>
      <protection/>
    </xf>
    <xf numFmtId="0" fontId="2" fillId="0" borderId="0" xfId="159" applyFont="1">
      <alignment/>
      <protection/>
    </xf>
    <xf numFmtId="0" fontId="2" fillId="0" borderId="0" xfId="159" applyFont="1" applyAlignment="1">
      <alignment vertical="center"/>
      <protection/>
    </xf>
    <xf numFmtId="0" fontId="2" fillId="0" borderId="0" xfId="159" applyFont="1" applyFill="1" applyAlignment="1">
      <alignment horizontal="center"/>
      <protection/>
    </xf>
    <xf numFmtId="0" fontId="2" fillId="53" borderId="0" xfId="159" applyFont="1" applyFill="1" applyAlignment="1">
      <alignment horizontal="center"/>
      <protection/>
    </xf>
    <xf numFmtId="0" fontId="13" fillId="0" borderId="0" xfId="159" applyFont="1">
      <alignment/>
      <protection/>
    </xf>
    <xf numFmtId="0" fontId="13" fillId="2" borderId="45" xfId="159" applyFont="1" applyFill="1" applyBorder="1" applyAlignment="1" applyProtection="1">
      <alignment horizontal="center" vertical="center" wrapText="1"/>
      <protection locked="0"/>
    </xf>
    <xf numFmtId="0" fontId="13" fillId="0" borderId="45" xfId="159" applyFont="1" applyFill="1" applyBorder="1" applyAlignment="1" applyProtection="1">
      <alignment horizontal="center" vertical="center" wrapText="1"/>
      <protection locked="0"/>
    </xf>
    <xf numFmtId="0" fontId="4" fillId="2" borderId="0" xfId="159" applyFont="1" applyFill="1" applyAlignment="1" applyProtection="1">
      <alignment horizontal="left" vertical="center" wrapText="1"/>
      <protection locked="0"/>
    </xf>
    <xf numFmtId="0" fontId="4" fillId="0" borderId="0" xfId="159" applyFont="1" applyFill="1" applyBorder="1" applyAlignment="1" applyProtection="1">
      <alignment horizontal="center" vertical="center" wrapText="1"/>
      <protection locked="0"/>
    </xf>
    <xf numFmtId="0" fontId="4" fillId="56" borderId="0" xfId="159" applyFont="1" applyFill="1" applyBorder="1" applyAlignment="1" applyProtection="1">
      <alignment horizontal="center" vertical="center" wrapText="1"/>
      <protection locked="0"/>
    </xf>
    <xf numFmtId="0" fontId="2" fillId="2" borderId="0" xfId="159" applyFont="1" applyFill="1" applyBorder="1" applyAlignment="1" applyProtection="1">
      <alignment horizontal="left" vertical="center" wrapText="1"/>
      <protection locked="0"/>
    </xf>
    <xf numFmtId="0" fontId="4" fillId="0" borderId="43" xfId="159" applyFont="1" applyFill="1" applyBorder="1" applyAlignment="1" applyProtection="1">
      <alignment horizontal="left" vertical="center" wrapText="1"/>
      <protection locked="0"/>
    </xf>
    <xf numFmtId="189" fontId="4" fillId="0" borderId="43" xfId="159" applyNumberFormat="1" applyFont="1" applyFill="1" applyBorder="1" applyAlignment="1" applyProtection="1" quotePrefix="1">
      <alignment vertical="center"/>
      <protection locked="0"/>
    </xf>
    <xf numFmtId="189" fontId="4" fillId="56" borderId="43" xfId="159" applyNumberFormat="1" applyFont="1" applyFill="1" applyBorder="1" applyAlignment="1" applyProtection="1" quotePrefix="1">
      <alignment vertical="center"/>
      <protection locked="0"/>
    </xf>
    <xf numFmtId="0" fontId="4" fillId="0" borderId="46" xfId="159" applyFont="1" applyFill="1" applyBorder="1" applyAlignment="1">
      <alignment horizontal="left" vertical="center" wrapText="1"/>
      <protection/>
    </xf>
    <xf numFmtId="189" fontId="4" fillId="0" borderId="46" xfId="159" applyNumberFormat="1" applyFont="1" applyFill="1" applyBorder="1" applyAlignment="1" applyProtection="1" quotePrefix="1">
      <alignment vertical="center"/>
      <protection locked="0"/>
    </xf>
    <xf numFmtId="189" fontId="4" fillId="56" borderId="46" xfId="159" applyNumberFormat="1" applyFont="1" applyFill="1" applyBorder="1" applyAlignment="1" applyProtection="1" quotePrefix="1">
      <alignment vertical="center"/>
      <protection locked="0"/>
    </xf>
    <xf numFmtId="0" fontId="7" fillId="0" borderId="41" xfId="159" applyFont="1" applyFill="1" applyBorder="1" applyAlignment="1">
      <alignment horizontal="left" vertical="center" wrapText="1"/>
      <protection/>
    </xf>
    <xf numFmtId="189" fontId="4" fillId="0" borderId="41" xfId="159" applyNumberFormat="1" applyFont="1" applyFill="1" applyBorder="1" applyAlignment="1" applyProtection="1" quotePrefix="1">
      <alignment vertical="center"/>
      <protection locked="0"/>
    </xf>
    <xf numFmtId="189" fontId="4" fillId="56" borderId="41" xfId="159" applyNumberFormat="1" applyFont="1" applyFill="1" applyBorder="1" applyAlignment="1" applyProtection="1" quotePrefix="1">
      <alignment vertical="center"/>
      <protection locked="0"/>
    </xf>
    <xf numFmtId="189" fontId="4" fillId="0" borderId="0" xfId="159" applyNumberFormat="1" applyFont="1" applyFill="1" applyAlignment="1" applyProtection="1">
      <alignment vertical="center"/>
      <protection locked="0"/>
    </xf>
    <xf numFmtId="189" fontId="4" fillId="56" borderId="0" xfId="159" applyNumberFormat="1" applyFont="1" applyFill="1" applyAlignment="1" applyProtection="1">
      <alignment vertical="center"/>
      <protection locked="0"/>
    </xf>
    <xf numFmtId="0" fontId="4" fillId="0" borderId="43" xfId="159" applyFont="1" applyFill="1" applyBorder="1" applyAlignment="1" applyProtection="1">
      <alignment horizontal="left" vertical="center"/>
      <protection locked="0"/>
    </xf>
    <xf numFmtId="189" fontId="4" fillId="0" borderId="43" xfId="159" applyNumberFormat="1" applyFont="1" applyFill="1" applyBorder="1" applyAlignment="1" applyProtection="1">
      <alignment vertical="center"/>
      <protection locked="0"/>
    </xf>
    <xf numFmtId="189" fontId="4" fillId="56" borderId="43" xfId="159" applyNumberFormat="1" applyFont="1" applyFill="1" applyBorder="1" applyAlignment="1" applyProtection="1">
      <alignment vertical="center"/>
      <protection locked="0"/>
    </xf>
    <xf numFmtId="0" fontId="4" fillId="0" borderId="46" xfId="159" applyFont="1" applyFill="1" applyBorder="1" applyAlignment="1" applyProtection="1">
      <alignment horizontal="left" vertical="center" wrapText="1"/>
      <protection locked="0"/>
    </xf>
    <xf numFmtId="189" fontId="2" fillId="0" borderId="0" xfId="159" applyNumberFormat="1" applyFont="1" applyFill="1" applyBorder="1" applyAlignment="1" applyProtection="1">
      <alignment vertical="center"/>
      <protection locked="0"/>
    </xf>
    <xf numFmtId="189" fontId="2" fillId="56" borderId="0" xfId="159" applyNumberFormat="1" applyFont="1" applyFill="1" applyBorder="1" applyAlignment="1" applyProtection="1">
      <alignment vertical="center"/>
      <protection locked="0"/>
    </xf>
    <xf numFmtId="0" fontId="2" fillId="0" borderId="0" xfId="159" applyFont="1" applyFill="1" applyBorder="1" applyAlignment="1" applyProtection="1">
      <alignment horizontal="left" vertical="center" wrapText="1"/>
      <protection locked="0"/>
    </xf>
    <xf numFmtId="0" fontId="4" fillId="0" borderId="24" xfId="159" applyFont="1" applyFill="1" applyBorder="1" applyAlignment="1" applyProtection="1">
      <alignment horizontal="left" vertical="center" wrapText="1"/>
      <protection locked="0"/>
    </xf>
    <xf numFmtId="189" fontId="4" fillId="0" borderId="24" xfId="159" applyNumberFormat="1" applyFont="1" applyFill="1" applyBorder="1" applyAlignment="1" applyProtection="1" quotePrefix="1">
      <alignment vertical="center"/>
      <protection locked="0"/>
    </xf>
    <xf numFmtId="189" fontId="4" fillId="56" borderId="24" xfId="159" applyNumberFormat="1" applyFont="1" applyFill="1" applyBorder="1" applyAlignment="1" applyProtection="1" quotePrefix="1">
      <alignment vertical="center"/>
      <protection locked="0"/>
    </xf>
    <xf numFmtId="0" fontId="7" fillId="0" borderId="41" xfId="159" applyFont="1" applyFill="1" applyBorder="1" applyAlignment="1" applyProtection="1">
      <alignment horizontal="left" vertical="center" wrapText="1"/>
      <protection locked="0"/>
    </xf>
    <xf numFmtId="189" fontId="2" fillId="0" borderId="0" xfId="159" applyNumberFormat="1" applyFont="1">
      <alignment/>
      <protection/>
    </xf>
    <xf numFmtId="185" fontId="2" fillId="0" borderId="0" xfId="159" applyNumberFormat="1" applyFont="1" applyAlignment="1">
      <alignment horizontal="right"/>
      <protection/>
    </xf>
    <xf numFmtId="0" fontId="4" fillId="0" borderId="0" xfId="159" applyFont="1" applyFill="1" applyAlignment="1" applyProtection="1">
      <alignment vertical="center" wrapText="1"/>
      <protection locked="0"/>
    </xf>
    <xf numFmtId="185" fontId="4" fillId="0" borderId="0" xfId="159" applyNumberFormat="1" applyFont="1" applyFill="1" applyBorder="1" applyAlignment="1" applyProtection="1" quotePrefix="1">
      <alignment horizontal="right" vertical="center" wrapText="1"/>
      <protection locked="0"/>
    </xf>
    <xf numFmtId="0" fontId="2" fillId="0" borderId="0" xfId="159" applyFont="1" applyFill="1" applyAlignment="1" applyProtection="1">
      <alignment vertical="center"/>
      <protection locked="0"/>
    </xf>
    <xf numFmtId="187" fontId="4" fillId="0" borderId="0" xfId="159" applyNumberFormat="1" applyFont="1" applyFill="1" applyBorder="1" applyAlignment="1" applyProtection="1" quotePrefix="1">
      <alignment horizontal="right" vertical="center" wrapText="1"/>
      <protection locked="0"/>
    </xf>
    <xf numFmtId="0" fontId="2" fillId="0" borderId="0" xfId="159" applyFont="1" applyFill="1" applyAlignment="1">
      <alignment vertical="center"/>
      <protection/>
    </xf>
    <xf numFmtId="188" fontId="2" fillId="0" borderId="0" xfId="159" applyNumberFormat="1" applyFont="1" applyFill="1">
      <alignment/>
      <protection/>
    </xf>
    <xf numFmtId="0" fontId="2" fillId="0" borderId="0" xfId="159" applyFont="1" applyFill="1">
      <alignment/>
      <protection/>
    </xf>
    <xf numFmtId="0" fontId="0" fillId="0" borderId="0" xfId="159" applyFont="1" applyAlignment="1">
      <alignment/>
      <protection/>
    </xf>
    <xf numFmtId="0" fontId="81" fillId="0" borderId="0" xfId="159" applyFont="1" applyAlignment="1">
      <alignment horizontal="left"/>
      <protection/>
    </xf>
    <xf numFmtId="0" fontId="2" fillId="0" borderId="0" xfId="159" applyFont="1" applyAlignment="1">
      <alignment horizontal="right"/>
      <protection/>
    </xf>
    <xf numFmtId="0" fontId="0" fillId="0" borderId="0" xfId="159" applyFont="1">
      <alignment/>
      <protection/>
    </xf>
    <xf numFmtId="0" fontId="2" fillId="0" borderId="0" xfId="159" applyFont="1" applyAlignment="1">
      <alignment horizontal="left"/>
      <protection/>
    </xf>
    <xf numFmtId="0" fontId="13" fillId="0" borderId="0" xfId="159" applyFont="1" applyAlignment="1">
      <alignment vertical="center"/>
      <protection/>
    </xf>
    <xf numFmtId="3" fontId="12" fillId="0" borderId="45" xfId="159" applyNumberFormat="1" applyFont="1" applyFill="1" applyBorder="1" applyAlignment="1">
      <alignment horizontal="center" vertical="center" wrapText="1"/>
      <protection/>
    </xf>
    <xf numFmtId="0" fontId="4" fillId="0" borderId="0" xfId="159" applyFont="1" applyFill="1" applyBorder="1" applyAlignment="1">
      <alignment horizontal="left" vertical="center"/>
      <protection/>
    </xf>
    <xf numFmtId="0" fontId="4" fillId="0" borderId="0" xfId="159" applyFont="1" applyFill="1" applyBorder="1" applyAlignment="1">
      <alignment horizontal="right" vertical="center" wrapText="1"/>
      <protection/>
    </xf>
    <xf numFmtId="0" fontId="4" fillId="56" borderId="0" xfId="159" applyFont="1" applyFill="1" applyBorder="1" applyAlignment="1">
      <alignment horizontal="right" vertical="center" wrapText="1"/>
      <protection/>
    </xf>
    <xf numFmtId="0" fontId="4" fillId="0" borderId="43" xfId="159" applyFont="1" applyFill="1" applyBorder="1" applyAlignment="1">
      <alignment horizontal="left" vertical="center"/>
      <protection/>
    </xf>
    <xf numFmtId="189" fontId="4" fillId="0" borderId="43" xfId="159" applyNumberFormat="1" applyFont="1" applyFill="1" applyBorder="1" applyAlignment="1">
      <alignment horizontal="right" vertical="center"/>
      <protection/>
    </xf>
    <xf numFmtId="189" fontId="4" fillId="56" borderId="43" xfId="159" applyNumberFormat="1" applyFont="1" applyFill="1" applyBorder="1" applyAlignment="1">
      <alignment horizontal="right" vertical="center"/>
      <protection/>
    </xf>
    <xf numFmtId="0" fontId="2" fillId="0" borderId="0" xfId="159" applyFont="1" applyFill="1" applyBorder="1" applyAlignment="1">
      <alignment horizontal="left" vertical="center"/>
      <protection/>
    </xf>
    <xf numFmtId="189" fontId="2" fillId="0" borderId="0" xfId="159" applyNumberFormat="1" applyFont="1" applyFill="1" applyBorder="1" applyAlignment="1">
      <alignment horizontal="right" vertical="center"/>
      <protection/>
    </xf>
    <xf numFmtId="189" fontId="2" fillId="56" borderId="0" xfId="159" applyNumberFormat="1" applyFont="1" applyFill="1" applyBorder="1" applyAlignment="1">
      <alignment horizontal="right" vertical="center"/>
      <protection/>
    </xf>
    <xf numFmtId="0" fontId="2" fillId="0" borderId="0" xfId="159" applyFont="1" applyFill="1" applyBorder="1" applyAlignment="1">
      <alignment horizontal="left" vertical="center" indent="1"/>
      <protection/>
    </xf>
    <xf numFmtId="0" fontId="2" fillId="0" borderId="43" xfId="159" applyFont="1" applyFill="1" applyBorder="1" applyAlignment="1">
      <alignment horizontal="left" vertical="center" indent="1"/>
      <protection/>
    </xf>
    <xf numFmtId="189" fontId="2" fillId="0" borderId="43" xfId="159" applyNumberFormat="1" applyFont="1" applyFill="1" applyBorder="1" applyAlignment="1">
      <alignment horizontal="right" vertical="center"/>
      <protection/>
    </xf>
    <xf numFmtId="189" fontId="2" fillId="56" borderId="43" xfId="159" applyNumberFormat="1" applyFont="1" applyFill="1" applyBorder="1" applyAlignment="1">
      <alignment horizontal="right" vertical="center"/>
      <protection/>
    </xf>
    <xf numFmtId="0" fontId="6" fillId="0" borderId="0" xfId="159" applyFont="1" applyFill="1" applyBorder="1" applyAlignment="1">
      <alignment horizontal="left" vertical="center" indent="2"/>
      <protection/>
    </xf>
    <xf numFmtId="189" fontId="6" fillId="0" borderId="0" xfId="159" applyNumberFormat="1" applyFont="1" applyFill="1" applyBorder="1" applyAlignment="1">
      <alignment horizontal="right" vertical="center"/>
      <protection/>
    </xf>
    <xf numFmtId="189" fontId="6" fillId="56" borderId="0" xfId="159" applyNumberFormat="1" applyFont="1" applyFill="1" applyBorder="1" applyAlignment="1">
      <alignment horizontal="right" vertical="center"/>
      <protection/>
    </xf>
    <xf numFmtId="0" fontId="6" fillId="0" borderId="0" xfId="159" applyFont="1" applyAlignment="1">
      <alignment vertical="center"/>
      <protection/>
    </xf>
    <xf numFmtId="0" fontId="4" fillId="0" borderId="41" xfId="159" applyFont="1" applyFill="1" applyBorder="1" applyAlignment="1">
      <alignment horizontal="left" vertical="center"/>
      <protection/>
    </xf>
    <xf numFmtId="189" fontId="4" fillId="0" borderId="41" xfId="159" applyNumberFormat="1" applyFont="1" applyFill="1" applyBorder="1" applyAlignment="1">
      <alignment horizontal="right" vertical="center"/>
      <protection/>
    </xf>
    <xf numFmtId="189" fontId="4" fillId="56" borderId="41" xfId="159" applyNumberFormat="1" applyFont="1" applyFill="1" applyBorder="1" applyAlignment="1">
      <alignment horizontal="right" vertical="center"/>
      <protection/>
    </xf>
    <xf numFmtId="0" fontId="2" fillId="0" borderId="0" xfId="159" applyFont="1" applyFill="1" applyBorder="1" applyAlignment="1">
      <alignment horizontal="left" vertical="center" wrapText="1" indent="1"/>
      <protection/>
    </xf>
    <xf numFmtId="189" fontId="4" fillId="0" borderId="0" xfId="159" applyNumberFormat="1" applyFont="1" applyFill="1" applyBorder="1" applyAlignment="1">
      <alignment horizontal="right" vertical="center"/>
      <protection/>
    </xf>
    <xf numFmtId="189" fontId="4" fillId="56" borderId="0" xfId="159" applyNumberFormat="1" applyFont="1" applyFill="1" applyBorder="1" applyAlignment="1">
      <alignment horizontal="right" vertical="center"/>
      <protection/>
    </xf>
    <xf numFmtId="0" fontId="2" fillId="0" borderId="0" xfId="139" applyFont="1" applyFill="1" applyBorder="1" applyAlignment="1" applyProtection="1">
      <alignment horizontal="left" vertical="center" indent="1"/>
      <protection locked="0"/>
    </xf>
    <xf numFmtId="0" fontId="69" fillId="0" borderId="0" xfId="159" applyFont="1" applyFill="1" applyBorder="1" applyAlignment="1">
      <alignment horizontal="left" vertical="center"/>
      <protection/>
    </xf>
    <xf numFmtId="189" fontId="69" fillId="0" borderId="0" xfId="159" applyNumberFormat="1" applyFont="1" applyFill="1" applyBorder="1" applyAlignment="1">
      <alignment horizontal="right" vertical="center"/>
      <protection/>
    </xf>
    <xf numFmtId="189" fontId="69" fillId="56" borderId="0" xfId="159" applyNumberFormat="1" applyFont="1" applyFill="1" applyBorder="1" applyAlignment="1">
      <alignment horizontal="right" vertical="center"/>
      <protection/>
    </xf>
    <xf numFmtId="0" fontId="67" fillId="0" borderId="0" xfId="159" applyFont="1" applyAlignment="1">
      <alignment vertical="center"/>
      <protection/>
    </xf>
    <xf numFmtId="0" fontId="67" fillId="0" borderId="0" xfId="159" applyFont="1" applyFill="1" applyAlignment="1">
      <alignment horizontal="left" vertical="center"/>
      <protection/>
    </xf>
    <xf numFmtId="189" fontId="67" fillId="0" borderId="0" xfId="159" applyNumberFormat="1" applyFont="1" applyFill="1" applyAlignment="1">
      <alignment horizontal="right" vertical="center"/>
      <protection/>
    </xf>
    <xf numFmtId="189" fontId="67" fillId="56" borderId="0" xfId="159" applyNumberFormat="1" applyFont="1" applyFill="1" applyAlignment="1">
      <alignment horizontal="right" vertical="center"/>
      <protection/>
    </xf>
    <xf numFmtId="0" fontId="6" fillId="0" borderId="44" xfId="159" applyFont="1" applyFill="1" applyBorder="1" applyAlignment="1">
      <alignment horizontal="left" wrapText="1"/>
      <protection/>
    </xf>
    <xf numFmtId="0" fontId="2" fillId="0" borderId="0" xfId="159" applyFont="1" applyFill="1" applyAlignment="1">
      <alignment horizontal="left"/>
      <protection/>
    </xf>
    <xf numFmtId="189" fontId="2" fillId="0" borderId="0" xfId="159" applyNumberFormat="1" applyFont="1" applyFill="1" applyAlignment="1">
      <alignment horizontal="right"/>
      <protection/>
    </xf>
    <xf numFmtId="3" fontId="2" fillId="0" borderId="0" xfId="159" applyNumberFormat="1" applyFont="1" applyFill="1" applyAlignment="1">
      <alignment horizontal="right"/>
      <protection/>
    </xf>
    <xf numFmtId="0" fontId="2" fillId="0" borderId="0" xfId="159" applyFont="1" applyFill="1" applyAlignment="1">
      <alignment horizontal="left" vertical="center"/>
      <protection/>
    </xf>
    <xf numFmtId="0" fontId="2" fillId="0" borderId="0" xfId="159" applyFont="1" applyFill="1" applyAlignment="1">
      <alignment horizontal="right" vertical="center"/>
      <protection/>
    </xf>
    <xf numFmtId="0" fontId="2" fillId="0" borderId="0" xfId="159" applyFont="1" applyFill="1" applyAlignment="1">
      <alignment horizontal="right"/>
      <protection/>
    </xf>
    <xf numFmtId="0" fontId="17" fillId="0" borderId="0" xfId="161" applyFont="1" applyFill="1" applyAlignment="1">
      <alignment horizontal="left" vertical="top" wrapText="1"/>
      <protection/>
    </xf>
    <xf numFmtId="0" fontId="110" fillId="54" borderId="75" xfId="0" applyFont="1" applyFill="1" applyBorder="1" applyAlignment="1">
      <alignment horizontal="center" vertical="center"/>
    </xf>
    <xf numFmtId="189" fontId="2" fillId="0" borderId="0" xfId="160" applyNumberFormat="1" applyFont="1" applyFill="1" applyBorder="1" applyAlignment="1">
      <alignment horizontal="right" vertical="center" wrapText="1"/>
      <protection/>
    </xf>
    <xf numFmtId="0" fontId="78" fillId="2" borderId="0" xfId="159" applyFont="1" applyFill="1" applyBorder="1" applyAlignment="1">
      <alignment horizontal="left" vertical="center"/>
      <protection/>
    </xf>
    <xf numFmtId="3" fontId="2" fillId="0" borderId="0" xfId="160" applyNumberFormat="1" applyFont="1" applyFill="1" applyBorder="1" applyAlignment="1">
      <alignment horizontal="right" vertical="center" wrapText="1"/>
      <protection/>
    </xf>
    <xf numFmtId="0" fontId="79" fillId="2" borderId="0" xfId="159" applyFont="1" applyFill="1" applyBorder="1" applyAlignment="1">
      <alignment horizontal="left" vertical="center"/>
      <protection/>
    </xf>
    <xf numFmtId="189" fontId="6" fillId="0" borderId="0" xfId="160" applyNumberFormat="1" applyFont="1" applyFill="1" applyBorder="1" applyAlignment="1">
      <alignment horizontal="right" vertical="center" wrapText="1"/>
      <protection/>
    </xf>
    <xf numFmtId="3" fontId="6" fillId="0" borderId="0" xfId="160" applyNumberFormat="1" applyFont="1" applyFill="1" applyBorder="1" applyAlignment="1">
      <alignment horizontal="right" vertical="center" wrapText="1"/>
      <protection/>
    </xf>
    <xf numFmtId="0" fontId="78" fillId="2" borderId="0" xfId="159" applyFont="1" applyFill="1" applyBorder="1" applyAlignment="1">
      <alignment horizontal="left" vertical="center" wrapText="1"/>
      <protection/>
    </xf>
    <xf numFmtId="189" fontId="2" fillId="57" borderId="0" xfId="160" applyNumberFormat="1" applyFont="1" applyFill="1" applyBorder="1" applyAlignment="1">
      <alignment horizontal="right" vertical="center" wrapText="1"/>
      <protection/>
    </xf>
    <xf numFmtId="0" fontId="78" fillId="2" borderId="18" xfId="159" applyFont="1" applyFill="1" applyBorder="1" applyAlignment="1">
      <alignment horizontal="left" vertical="center" wrapText="1"/>
      <protection/>
    </xf>
    <xf numFmtId="189" fontId="2" fillId="0" borderId="18" xfId="160" applyNumberFormat="1" applyFont="1" applyFill="1" applyBorder="1" applyAlignment="1">
      <alignment horizontal="right" vertical="center" wrapText="1"/>
      <protection/>
    </xf>
    <xf numFmtId="189" fontId="2" fillId="57" borderId="18" xfId="160" applyNumberFormat="1" applyFont="1" applyFill="1" applyBorder="1" applyAlignment="1">
      <alignment horizontal="right" vertical="center" wrapText="1"/>
      <protection/>
    </xf>
    <xf numFmtId="3" fontId="2" fillId="0" borderId="18" xfId="160" applyNumberFormat="1" applyFont="1" applyFill="1" applyBorder="1" applyAlignment="1">
      <alignment horizontal="right" vertical="center" wrapText="1"/>
      <protection/>
    </xf>
    <xf numFmtId="0" fontId="2" fillId="0" borderId="0" xfId="163" applyFont="1" applyAlignment="1">
      <alignment vertical="center"/>
      <protection/>
    </xf>
    <xf numFmtId="189" fontId="4" fillId="0" borderId="0" xfId="163" applyNumberFormat="1" applyFont="1">
      <alignment/>
      <protection/>
    </xf>
    <xf numFmtId="0" fontId="109" fillId="0" borderId="0" xfId="163" applyFont="1">
      <alignment/>
      <protection/>
    </xf>
    <xf numFmtId="0" fontId="2" fillId="0" borderId="0" xfId="159" applyFont="1" applyFill="1" applyBorder="1" applyAlignment="1">
      <alignment horizontal="left" vertical="center" indent="2"/>
      <protection/>
    </xf>
    <xf numFmtId="0" fontId="6" fillId="0" borderId="0" xfId="159" applyFont="1" applyFill="1" applyBorder="1" applyAlignment="1">
      <alignment horizontal="left" vertical="center" wrapText="1" indent="2"/>
      <protection/>
    </xf>
    <xf numFmtId="0" fontId="6" fillId="0" borderId="0" xfId="159" applyFont="1" applyFill="1" applyBorder="1" applyAlignment="1">
      <alignment horizontal="left" vertical="center" indent="3"/>
      <protection/>
    </xf>
    <xf numFmtId="0" fontId="17" fillId="0" borderId="0" xfId="161" applyAlignment="1">
      <alignment vertical="center" wrapText="1"/>
      <protection/>
    </xf>
    <xf numFmtId="0" fontId="17" fillId="0" borderId="0" xfId="161" applyAlignment="1">
      <alignment horizontal="left" vertical="center" wrapText="1"/>
      <protection/>
    </xf>
    <xf numFmtId="0" fontId="17" fillId="0" borderId="0" xfId="161" applyFont="1" applyFill="1" applyAlignment="1">
      <alignment horizontal="left" vertical="top" wrapText="1"/>
      <protection/>
    </xf>
    <xf numFmtId="0" fontId="17" fillId="0" borderId="0" xfId="161" applyAlignment="1">
      <alignment horizontal="left" vertical="center"/>
      <protection/>
    </xf>
    <xf numFmtId="0" fontId="13" fillId="0" borderId="0" xfId="0" applyFont="1" applyAlignment="1">
      <alignment horizontal="center" vertical="top" wrapText="1"/>
    </xf>
    <xf numFmtId="0" fontId="10" fillId="54" borderId="76" xfId="0" applyFont="1" applyFill="1" applyBorder="1" applyAlignment="1">
      <alignment horizontal="center" vertical="center" wrapText="1"/>
    </xf>
    <xf numFmtId="0" fontId="10" fillId="54" borderId="77" xfId="0" applyFont="1" applyFill="1" applyBorder="1" applyAlignment="1">
      <alignment horizontal="center" vertical="center" wrapText="1"/>
    </xf>
    <xf numFmtId="0" fontId="10" fillId="54" borderId="78" xfId="0" applyFont="1" applyFill="1" applyBorder="1" applyAlignment="1">
      <alignment horizontal="center" vertical="center" wrapText="1"/>
    </xf>
    <xf numFmtId="0" fontId="10" fillId="54" borderId="79" xfId="0" applyFont="1" applyFill="1" applyBorder="1" applyAlignment="1">
      <alignment horizontal="center" vertical="center" wrapText="1"/>
    </xf>
    <xf numFmtId="0" fontId="10" fillId="54" borderId="80" xfId="0" applyFont="1" applyFill="1" applyBorder="1" applyAlignment="1">
      <alignment horizontal="center" vertical="center" wrapText="1"/>
    </xf>
    <xf numFmtId="0" fontId="2" fillId="0" borderId="44" xfId="0" applyFont="1" applyFill="1" applyBorder="1" applyAlignment="1">
      <alignment horizontal="left" vertical="top" wrapText="1"/>
    </xf>
    <xf numFmtId="0" fontId="7" fillId="0" borderId="0" xfId="167" applyFont="1" applyAlignment="1">
      <alignment horizontal="center"/>
      <protection/>
    </xf>
    <xf numFmtId="0" fontId="6" fillId="0" borderId="44" xfId="0" applyFont="1" applyFill="1" applyBorder="1" applyAlignment="1" applyProtection="1">
      <alignment horizontal="left" vertical="center" wrapText="1"/>
      <protection locked="0"/>
    </xf>
    <xf numFmtId="0" fontId="6" fillId="0" borderId="44" xfId="0" applyFont="1" applyFill="1" applyBorder="1" applyAlignment="1">
      <alignment horizontal="left" wrapText="1"/>
    </xf>
    <xf numFmtId="0" fontId="10" fillId="54" borderId="81" xfId="162" applyFont="1" applyFill="1" applyBorder="1" applyAlignment="1">
      <alignment horizontal="center" vertical="center" wrapText="1"/>
      <protection/>
    </xf>
    <xf numFmtId="0" fontId="10" fillId="54" borderId="45" xfId="162" applyFont="1" applyFill="1" applyBorder="1" applyAlignment="1">
      <alignment horizontal="center" vertical="center" wrapText="1"/>
      <protection/>
    </xf>
    <xf numFmtId="0" fontId="10" fillId="54" borderId="82" xfId="162" applyFont="1" applyFill="1" applyBorder="1" applyAlignment="1">
      <alignment horizontal="center" vertical="center" wrapText="1"/>
      <protection/>
    </xf>
  </cellXfs>
  <cellStyles count="228">
    <cellStyle name="Normal" xfId="0"/>
    <cellStyle name="[StdExit()]" xfId="15"/>
    <cellStyle name="_Agregacja propozycje" xfId="16"/>
    <cellStyle name="_Zestaw_danych_IR_2kw2007" xfId="17"/>
    <cellStyle name="=D:\WINNT\SYSTEM32\COMMAND.COM" xfId="18"/>
    <cellStyle name="20% - Accent1" xfId="19"/>
    <cellStyle name="20% - Accent2" xfId="20"/>
    <cellStyle name="20% - Accent3" xfId="21"/>
    <cellStyle name="20% - Accent4" xfId="22"/>
    <cellStyle name="20% - Accent5" xfId="23"/>
    <cellStyle name="20% - Accent6" xfId="24"/>
    <cellStyle name="20% — akcent 1" xfId="25"/>
    <cellStyle name="20% - akcent 1 2" xfId="26"/>
    <cellStyle name="20% — akcent 2" xfId="27"/>
    <cellStyle name="20% - akcent 2 2" xfId="28"/>
    <cellStyle name="20% — akcent 3" xfId="29"/>
    <cellStyle name="20% - akcent 3 2" xfId="30"/>
    <cellStyle name="20% — akcent 4" xfId="31"/>
    <cellStyle name="20% - akcent 4 2" xfId="32"/>
    <cellStyle name="20% — akcent 5" xfId="33"/>
    <cellStyle name="20% - akcent 5 2" xfId="34"/>
    <cellStyle name="20% — akcent 6" xfId="35"/>
    <cellStyle name="20% - akcent 6 2" xfId="36"/>
    <cellStyle name="40% - Accent1" xfId="37"/>
    <cellStyle name="40% - Accent2" xfId="38"/>
    <cellStyle name="40% - Accent3" xfId="39"/>
    <cellStyle name="40% - Accent4" xfId="40"/>
    <cellStyle name="40% - Accent5" xfId="41"/>
    <cellStyle name="40% - Accent6" xfId="42"/>
    <cellStyle name="40% — akcent 1" xfId="43"/>
    <cellStyle name="40% - akcent 1 2" xfId="44"/>
    <cellStyle name="40% — akcent 2" xfId="45"/>
    <cellStyle name="40% - akcent 2 2" xfId="46"/>
    <cellStyle name="40% — akcent 3" xfId="47"/>
    <cellStyle name="40% - akcent 3 2" xfId="48"/>
    <cellStyle name="40% — akcent 4" xfId="49"/>
    <cellStyle name="40% - akcent 4 2" xfId="50"/>
    <cellStyle name="40% — akcent 5" xfId="51"/>
    <cellStyle name="40% - akcent 5 2" xfId="52"/>
    <cellStyle name="40% — akcent 6" xfId="53"/>
    <cellStyle name="40% - akcent 6 2" xfId="54"/>
    <cellStyle name="60% - Accent1" xfId="55"/>
    <cellStyle name="60% - Accent2" xfId="56"/>
    <cellStyle name="60% - Accent3" xfId="57"/>
    <cellStyle name="60% - Accent4" xfId="58"/>
    <cellStyle name="60% - Accent5" xfId="59"/>
    <cellStyle name="60% - Accent6" xfId="60"/>
    <cellStyle name="60% — akcent 1" xfId="61"/>
    <cellStyle name="60% - akcent 1 2" xfId="62"/>
    <cellStyle name="60% — akcent 2" xfId="63"/>
    <cellStyle name="60% - akcent 2 2" xfId="64"/>
    <cellStyle name="60% — akcent 3" xfId="65"/>
    <cellStyle name="60% - akcent 3 2" xfId="66"/>
    <cellStyle name="60% — akcent 4" xfId="67"/>
    <cellStyle name="60% - akcent 4 2" xfId="68"/>
    <cellStyle name="60% — akcent 5" xfId="69"/>
    <cellStyle name="60% - akcent 5 2" xfId="70"/>
    <cellStyle name="60% — akcent 6" xfId="71"/>
    <cellStyle name="60% - akcent 6 2" xfId="72"/>
    <cellStyle name="Accent1" xfId="73"/>
    <cellStyle name="Accent2" xfId="74"/>
    <cellStyle name="Accent3" xfId="75"/>
    <cellStyle name="Accent4" xfId="76"/>
    <cellStyle name="Accent5" xfId="77"/>
    <cellStyle name="Accent6" xfId="78"/>
    <cellStyle name="Akcent 1" xfId="79"/>
    <cellStyle name="Akcent 1 2" xfId="80"/>
    <cellStyle name="Akcent 2" xfId="81"/>
    <cellStyle name="Akcent 2 2" xfId="82"/>
    <cellStyle name="Akcent 3" xfId="83"/>
    <cellStyle name="Akcent 3 2" xfId="84"/>
    <cellStyle name="Akcent 4" xfId="85"/>
    <cellStyle name="Akcent 4 2" xfId="86"/>
    <cellStyle name="Akcent 5" xfId="87"/>
    <cellStyle name="Akcent 5 2" xfId="88"/>
    <cellStyle name="Akcent 6" xfId="89"/>
    <cellStyle name="Akcent 6 2" xfId="90"/>
    <cellStyle name="Bad" xfId="91"/>
    <cellStyle name="Calculation" xfId="92"/>
    <cellStyle name="Cezar" xfId="93"/>
    <cellStyle name="Check Cell" xfId="94"/>
    <cellStyle name="Comma [0] 1" xfId="95"/>
    <cellStyle name="Comma 1" xfId="96"/>
    <cellStyle name="Comma_~0043354" xfId="97"/>
    <cellStyle name="Comma0" xfId="98"/>
    <cellStyle name="Currency [0] 1" xfId="99"/>
    <cellStyle name="Currency 1" xfId="100"/>
    <cellStyle name="Currency_~0043354" xfId="101"/>
    <cellStyle name="Currency0" xfId="102"/>
    <cellStyle name="Dane wejściowe" xfId="103"/>
    <cellStyle name="Dane wejściowe 2" xfId="104"/>
    <cellStyle name="Dane wyjściowe" xfId="105"/>
    <cellStyle name="Dane wyjściowe 2" xfId="106"/>
    <cellStyle name="Data" xfId="107"/>
    <cellStyle name="Date" xfId="108"/>
    <cellStyle name="Dobre 2" xfId="109"/>
    <cellStyle name="Dobry" xfId="110"/>
    <cellStyle name="Comma" xfId="111"/>
    <cellStyle name="Comma [0]" xfId="112"/>
    <cellStyle name="Euro" xfId="113"/>
    <cellStyle name="Explanatory Text" xfId="114"/>
    <cellStyle name="Fixed" xfId="115"/>
    <cellStyle name="fx_rates" xfId="116"/>
    <cellStyle name="Good" xfId="117"/>
    <cellStyle name="Hard Input" xfId="118"/>
    <cellStyle name="hard input percent" xfId="119"/>
    <cellStyle name="Hard Input_zużycia" xfId="120"/>
    <cellStyle name="Hard No" xfId="121"/>
    <cellStyle name="hard no." xfId="122"/>
    <cellStyle name="Heading 1" xfId="123"/>
    <cellStyle name="Heading 1 2" xfId="124"/>
    <cellStyle name="Heading 2" xfId="125"/>
    <cellStyle name="Heading 2 2" xfId="126"/>
    <cellStyle name="Heading 3" xfId="127"/>
    <cellStyle name="Heading 4" xfId="128"/>
    <cellStyle name="Heading1" xfId="129"/>
    <cellStyle name="Heading2" xfId="130"/>
    <cellStyle name="Hiperłącze 2" xfId="131"/>
    <cellStyle name="Hypertextový odkaz" xfId="132"/>
    <cellStyle name="Input" xfId="133"/>
    <cellStyle name="Komórka połączona" xfId="134"/>
    <cellStyle name="Komórka połączona 2" xfId="135"/>
    <cellStyle name="Komórka zaznaczona" xfId="136"/>
    <cellStyle name="Komórka zaznaczona 2" xfId="137"/>
    <cellStyle name="Linked Cell" xfId="138"/>
    <cellStyle name="MAND&#13;CHECK.COMMAND_x000E_RENAME.COMMAND_x0008_SHOW.BAR_x000B_DELETE.MENU_x000E_DELETE.COMMAND_x000E_GET.CHA" xfId="139"/>
    <cellStyle name="MAND&#13;CHECK.COMMAND_x000E_RENAME.COMMAND_x0008_SHOW.BAR_x000B_DELETE.MENU_x000E_DELETE.COMMAND_x000E_GET.CHA 2" xfId="140"/>
    <cellStyle name="MAND&#13;CHECK.COMMAND_x000E_RENAME.COMMAND_x0008_SHOW.BAR_x000B_DELETE.MENU_x000E_DELETE.COMMAND_x000E_GET.CHA 3" xfId="141"/>
    <cellStyle name="MAND&#13;CHECK.COMMAND_x000E_RENAME.COMMAND_x0008_SHOW.BAR_x000B_DELETE.MENU_x000E_DELETE.COMMAND_x000E_GET.CHA_nota kredyty" xfId="142"/>
    <cellStyle name="měny_laroux" xfId="143"/>
    <cellStyle name="multiple" xfId="144"/>
    <cellStyle name="Nagłówek 1" xfId="145"/>
    <cellStyle name="Nagłówek 1 2" xfId="146"/>
    <cellStyle name="Nagłówek 2" xfId="147"/>
    <cellStyle name="Nagłówek 2 2" xfId="148"/>
    <cellStyle name="Nagłówek 3" xfId="149"/>
    <cellStyle name="Nagłówek 3 2" xfId="150"/>
    <cellStyle name="Nagłówek 4" xfId="151"/>
    <cellStyle name="Nagłówek 4 2" xfId="152"/>
    <cellStyle name="Neutral" xfId="153"/>
    <cellStyle name="Neutralne 2" xfId="154"/>
    <cellStyle name="Neutralny" xfId="155"/>
    <cellStyle name="Normal_(5)_Noty PKN jednostkowy 31 12 2000" xfId="156"/>
    <cellStyle name="normální_laroux" xfId="157"/>
    <cellStyle name="Normalny 12" xfId="158"/>
    <cellStyle name="Normalny 2" xfId="159"/>
    <cellStyle name="Normalny 2 2" xfId="160"/>
    <cellStyle name="Normalny 3" xfId="161"/>
    <cellStyle name="Normalny 4" xfId="162"/>
    <cellStyle name="Normalny 5" xfId="163"/>
    <cellStyle name="Normalny_!!!Q&amp;A_Q2'06" xfId="164"/>
    <cellStyle name="Normalny_Agregacja propozycje" xfId="165"/>
    <cellStyle name="Normalny_I SA-QSr 2002" xfId="166"/>
    <cellStyle name="Normalny_Impairment_2011" xfId="167"/>
    <cellStyle name="Normalny_Komentarz segmenty III 07" xfId="168"/>
    <cellStyle name="Normalny_Pierwsza strona" xfId="169"/>
    <cellStyle name="Normalny_Produkcja_2006" xfId="170"/>
    <cellStyle name="Note" xfId="171"/>
    <cellStyle name="Obliczenia" xfId="172"/>
    <cellStyle name="Obliczenia 2" xfId="173"/>
    <cellStyle name="Output" xfId="174"/>
    <cellStyle name="Percent 1" xfId="175"/>
    <cellStyle name="prem/disc" xfId="176"/>
    <cellStyle name="Percent" xfId="177"/>
    <cellStyle name="Procentowy 2" xfId="178"/>
    <cellStyle name="Procentowy 3" xfId="179"/>
    <cellStyle name="SAPBEXaggData" xfId="180"/>
    <cellStyle name="SAPBEXaggDataEmph" xfId="181"/>
    <cellStyle name="SAPBEXaggItem" xfId="182"/>
    <cellStyle name="SAPBEXaggItemX" xfId="183"/>
    <cellStyle name="SAPBEXchaText" xfId="184"/>
    <cellStyle name="SAPBEXexcBad7" xfId="185"/>
    <cellStyle name="SAPBEXexcBad8" xfId="186"/>
    <cellStyle name="SAPBEXexcBad9" xfId="187"/>
    <cellStyle name="SAPBEXexcCritical4" xfId="188"/>
    <cellStyle name="SAPBEXexcCritical5" xfId="189"/>
    <cellStyle name="SAPBEXexcCritical6" xfId="190"/>
    <cellStyle name="SAPBEXexcGood1" xfId="191"/>
    <cellStyle name="SAPBEXexcGood2" xfId="192"/>
    <cellStyle name="SAPBEXexcGood3" xfId="193"/>
    <cellStyle name="SAPBEXfilterDrill" xfId="194"/>
    <cellStyle name="SAPBEXfilterItem" xfId="195"/>
    <cellStyle name="SAPBEXfilterText" xfId="196"/>
    <cellStyle name="SAPBEXformats" xfId="197"/>
    <cellStyle name="SAPBEXheaderItem" xfId="198"/>
    <cellStyle name="SAPBEXheaderText" xfId="199"/>
    <cellStyle name="SAPBEXHLevel0" xfId="200"/>
    <cellStyle name="SAPBEXHLevel0X" xfId="201"/>
    <cellStyle name="SAPBEXHLevel1" xfId="202"/>
    <cellStyle name="SAPBEXHLevel1X" xfId="203"/>
    <cellStyle name="SAPBEXHLevel2" xfId="204"/>
    <cellStyle name="SAPBEXHLevel2X" xfId="205"/>
    <cellStyle name="SAPBEXHLevel3" xfId="206"/>
    <cellStyle name="SAPBEXHLevel3X" xfId="207"/>
    <cellStyle name="SAPBEXresData" xfId="208"/>
    <cellStyle name="SAPBEXresDataEmph" xfId="209"/>
    <cellStyle name="SAPBEXresItem" xfId="210"/>
    <cellStyle name="SAPBEXresItemX" xfId="211"/>
    <cellStyle name="SAPBEXstdData" xfId="212"/>
    <cellStyle name="SAPBEXstdDataEmph" xfId="213"/>
    <cellStyle name="SAPBEXstdItem" xfId="214"/>
    <cellStyle name="SAPBEXstdItemX" xfId="215"/>
    <cellStyle name="SAPBEXtitle" xfId="216"/>
    <cellStyle name="SAPBEXundefined" xfId="217"/>
    <cellStyle name="Sledovaný hypertextový odkaz" xfId="218"/>
    <cellStyle name="Standard_crudeFWD" xfId="219"/>
    <cellStyle name="Styl 1" xfId="220"/>
    <cellStyle name="Suma" xfId="221"/>
    <cellStyle name="Suma 2" xfId="222"/>
    <cellStyle name="Tekst objaśnienia" xfId="223"/>
    <cellStyle name="Tekst objaśnienia 2" xfId="224"/>
    <cellStyle name="Tekst ostrzeżenia" xfId="225"/>
    <cellStyle name="Tekst ostrzeżenia 2" xfId="226"/>
    <cellStyle name="Title" xfId="227"/>
    <cellStyle name="Total" xfId="228"/>
    <cellStyle name="Total 2" xfId="229"/>
    <cellStyle name="Tytuł" xfId="230"/>
    <cellStyle name="Tytuł 2" xfId="231"/>
    <cellStyle name="U$" xfId="232"/>
    <cellStyle name="Uwaga" xfId="233"/>
    <cellStyle name="Uwaga 2" xfId="234"/>
    <cellStyle name="Currency" xfId="235"/>
    <cellStyle name="Currency [0]" xfId="236"/>
    <cellStyle name="Warning Text" xfId="237"/>
    <cellStyle name="Year" xfId="238"/>
    <cellStyle name="Zlotty" xfId="239"/>
    <cellStyle name="Złe 2" xfId="240"/>
    <cellStyle name="Zły" xfId="2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as1\public\Moje%20dokumenty\EXCEL\TWORZYWA\ICIS\Notowania%20PP_P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l_server\r3\AUDIT\P\Pkn%20ORLEN\2000\30%2009%202000%20Q3\Skonsolidowany\Petroprofit\dodaktow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port%20kwartalny%20wg%20MSSF\I%20kw%202020\Komentarz%20segmenty%20I%2019_Tabele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planet11\projects\Raport%20kwartalny%20wg%20MSSF\IV%20kw%202015\Wyslane%20na%20GPW\Komentarz%20segmenty%20III%2015_Tabele.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aport%20kwartalny%20wg%20MSSF\I%20kw%202020\Komentarz%20segmenty%20I%2018_Tabele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ql_server\r3\AUDIT\P\Pkn%20ORLEN\2000\30%2009%202000%20Q3\Skonsolidowany\Petroprofit\SAR_PKN_SKONSOLIDOWANE_0699_do%20wydruku.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Hazahozott\TVK\WINNT\Profiles\RENDSZERGAZDA\Asztal\NYBB\Egy&#233;b%20vegyipar\Vegyipari%20seg&#233;dlet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oje%20dokumenty\planpro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lacadm1\Public\31%2012%202001%20YE\31.12.2001%20YE\Konsolidacja\Orlen%20Remont\Orlen%20Remont%2031.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9)"/>
      <sheetName val="Arkusz2"/>
      <sheetName val="Notowania PE i PP"/>
      <sheetName val="Arkusz1 (8)"/>
      <sheetName val="Arkusz1 (7)"/>
      <sheetName val="Arkusz1 (6)"/>
      <sheetName val="Arkusz1 (2)"/>
      <sheetName val="Arkusz1 (3)"/>
      <sheetName val="Arkusz1"/>
      <sheetName val="NOTOWANIAod-01.09.1995"/>
      <sheetName val="Arkusz1 (4)"/>
      <sheetName val="konta_filie"/>
      <sheetName val="Stanowiska ZUZP"/>
      <sheetName val="Companies"/>
      <sheetName val="ster"/>
      <sheetName val="LISTY"/>
      <sheetName val="wymiary"/>
      <sheetName val="Notowania PP_PE"/>
      <sheetName val="Database"/>
      <sheetName val="Notowania"/>
      <sheetName val="dane do efektywności EUR"/>
      <sheetName val="dane do efektywności"/>
      <sheetName val="Słownik"/>
      <sheetName val="Dane"/>
      <sheetName val="Dane podstawowe|Basic data "/>
      <sheetName val="Zobowiązania finansowe"/>
      <sheetName val="str. 22,23,24"/>
      <sheetName val="CorrCurves"/>
      <sheetName val="Data"/>
      <sheetName val="KrakiDzienne"/>
      <sheetName val="Nnot"/>
      <sheetName val="CNB_Pribor"/>
      <sheetName val="Środki pieniężne"/>
      <sheetName val="Panel"/>
      <sheetName val="stały kurs z 31.12.2008"/>
      <sheetName val="Poziomy roli zawodowej"/>
      <sheetName val="Job Mapping_role zawodowe"/>
      <sheetName val="tabe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daktowe"/>
      <sheetName val="#REF"/>
      <sheetName val="Nam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luczowe dane finansowe"/>
      <sheetName val="Marże"/>
      <sheetName val="Kursy"/>
      <sheetName val="Konsumpcja"/>
      <sheetName val="Imperment 2012_2011"/>
      <sheetName val="EBITDA, EBIT LIFO, Amortyzacja"/>
      <sheetName val="Downstream"/>
      <sheetName val="Detal"/>
      <sheetName val="Wydobycie"/>
      <sheetName val="Funkcje Korporacyjne"/>
      <sheetName val="RZiS"/>
      <sheetName val="RZiS'18"/>
      <sheetName val="RZiS'19"/>
      <sheetName val="Bilans"/>
      <sheetName val="Bilans'16"/>
      <sheetName val="Bilans'17_'18"/>
      <sheetName val="Bilans'19"/>
      <sheetName val="CashFlow"/>
      <sheetName val="CashFlow '17"/>
      <sheetName val="CashFlow '18"/>
      <sheetName val="CashFlow '19"/>
      <sheetName val="Produkcja"/>
      <sheetName val="Sprzedaż"/>
      <sheetName val="14str.Sprzedaz"/>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luczowe dane finansowe"/>
      <sheetName val="Marże"/>
      <sheetName val="Kursy"/>
      <sheetName val="Konsumpcja"/>
      <sheetName val="Imperment 2012_2011"/>
      <sheetName val="EBITDA, EBIT LIFO, Amortyzacja"/>
      <sheetName val="Downstream"/>
      <sheetName val="Detal"/>
      <sheetName val="Wydobycie"/>
      <sheetName val="Funkcje Korporacyjne"/>
      <sheetName val="RZiS"/>
      <sheetName val="Bilans"/>
      <sheetName val="CashFlow"/>
      <sheetName val="Produkcja"/>
      <sheetName val="Sprzedaż"/>
      <sheetName val="14str.Sprzedaz"/>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luczowe dane finansowe"/>
      <sheetName val="Marże"/>
      <sheetName val="Kursy"/>
      <sheetName val="Konsumpcja"/>
      <sheetName val="Imperment 2012_2011"/>
      <sheetName val="EBITDA, EBIT LIFO, Amortyza"/>
      <sheetName val="Downstream"/>
      <sheetName val="Detal"/>
      <sheetName val="Wydobycie"/>
      <sheetName val="Funkcje Korporacyjne"/>
      <sheetName val="RZiS"/>
      <sheetName val="RZiS'18"/>
      <sheetName val="Bilans"/>
      <sheetName val="Bilans'16"/>
      <sheetName val="Bilans'17_'18"/>
      <sheetName val="CashFlow"/>
      <sheetName val="CashFlow '17"/>
      <sheetName val="CashFlow '18"/>
      <sheetName val="Produkcja"/>
      <sheetName val="Sprzedaż"/>
      <sheetName val="14str.Sprzedaz"/>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IS"/>
      <sheetName val="ARKUSZ SPRAWDZAJACY"/>
      <sheetName val="do wydruku"/>
      <sheetName val="ARKUSZ SPRAWDZAJACY ver B"/>
      <sheetName val="Korekty ver B"/>
      <sheetName val="do wydruku VER B"/>
      <sheetName val="zestawienie laczne"/>
      <sheetName val="Żabno"/>
      <sheetName val="Grojec"/>
      <sheetName val="Fasownia"/>
      <sheetName val="Pakownia"/>
      <sheetName val="Kielce-29-001"/>
      <sheetName val="Zarząd"/>
      <sheetName val="OT SA tabela restrukturyzacji"/>
      <sheetName val="Product pricing"/>
      <sheetName val="Kalkulacja cen PS roczny Z"/>
      <sheetName val="Input1"/>
      <sheetName val="ster"/>
      <sheetName val="Arkusz9"/>
      <sheetName val="AnalizaWyboru"/>
      <sheetName val="ARKUSZ_SPRAWDZAJACY"/>
      <sheetName val="do_wydruku"/>
      <sheetName val="ARKUSZ_SPRAWDZAJACY_ver_B"/>
      <sheetName val="Korekty_ver_B"/>
      <sheetName val="do_wydruku_VER_B"/>
      <sheetName val="zestawienie_laczne"/>
      <sheetName val="OT_SA_tabela_restrukturyzacji"/>
      <sheetName val="Product_pricing"/>
      <sheetName val="Kalkulacja_cen_PS_roczny_Z"/>
      <sheetName val="ARKUSZ_SPRAWDZAJACY1"/>
      <sheetName val="do_wydruku1"/>
      <sheetName val="ARKUSZ_SPRAWDZAJACY_ver_B1"/>
      <sheetName val="Korekty_ver_B1"/>
      <sheetName val="do_wydruku_VER_B1"/>
      <sheetName val="zestawienie_laczne1"/>
      <sheetName val="OT_SA_tabela_restrukturyzacji1"/>
      <sheetName val="Product_pricing1"/>
      <sheetName val="Kalkulacja_cen_PS_roczny_Z1"/>
      <sheetName val="#REF"/>
      <sheetName val="waluty"/>
      <sheetName val="Volumes"/>
    </sheetNames>
    <sheetDataSet>
      <sheetData sheetId="0">
        <row r="8">
          <cell r="C8" t="str">
            <v> - KONTYNUACJA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ímoldali táblázat"/>
      <sheetName val="Tulajdonosi szerkezet"/>
      <sheetName val="Éves mérlegek"/>
      <sheetName val="Éves eredménykimutatások"/>
      <sheetName val="Olaj-Nafta"/>
      <sheetName val="Nafta-Etilén"/>
      <sheetName val="Etilén-Polimer"/>
      <sheetName val="Etilén-Polimer (2)"/>
      <sheetName val="Diagram3"/>
      <sheetName val="Vegyipari alapanyagok árai"/>
      <sheetName val="Alapanyag ktg"/>
      <sheetName val="Értékesítés"/>
      <sheetName val="Modell adatok"/>
      <sheetName val="Modell"/>
      <sheetName val="Olaj-Nafta korreláció"/>
      <sheetName val="Árfolyamadatok"/>
      <sheetName val="TVK pénzügyi mutatói"/>
      <sheetName val="Versenytársak"/>
      <sheetName val="Értékesítés régiónként"/>
      <sheetName val="Eladási struktúra"/>
      <sheetName val="ToolKit"/>
      <sheetName val="#REF"/>
    </sheetNames>
    <sheetDataSet>
      <sheetData sheetId="15">
        <row r="6">
          <cell r="E6">
            <v>1340</v>
          </cell>
        </row>
        <row r="7">
          <cell r="E7">
            <v>1340</v>
          </cell>
        </row>
        <row r="8">
          <cell r="E8">
            <v>1340</v>
          </cell>
        </row>
        <row r="9">
          <cell r="E9">
            <v>1350</v>
          </cell>
        </row>
        <row r="10">
          <cell r="E10">
            <v>1350</v>
          </cell>
        </row>
        <row r="11">
          <cell r="E11">
            <v>1350</v>
          </cell>
        </row>
        <row r="12">
          <cell r="E12">
            <v>1335</v>
          </cell>
        </row>
        <row r="13">
          <cell r="E13">
            <v>1350</v>
          </cell>
        </row>
        <row r="14">
          <cell r="E14">
            <v>1345</v>
          </cell>
        </row>
        <row r="15">
          <cell r="E15">
            <v>1345</v>
          </cell>
        </row>
        <row r="16">
          <cell r="E16">
            <v>1350</v>
          </cell>
        </row>
        <row r="17">
          <cell r="E17">
            <v>1330</v>
          </cell>
        </row>
        <row r="18">
          <cell r="E18">
            <v>1330</v>
          </cell>
        </row>
        <row r="19">
          <cell r="E19">
            <v>1335</v>
          </cell>
        </row>
        <row r="20">
          <cell r="E20">
            <v>1340</v>
          </cell>
        </row>
        <row r="21">
          <cell r="E21">
            <v>1350</v>
          </cell>
        </row>
        <row r="22">
          <cell r="E22">
            <v>1350</v>
          </cell>
        </row>
        <row r="23">
          <cell r="E23">
            <v>1360</v>
          </cell>
        </row>
        <row r="24">
          <cell r="E24">
            <v>1350</v>
          </cell>
        </row>
        <row r="25">
          <cell r="E25">
            <v>1350</v>
          </cell>
        </row>
        <row r="26">
          <cell r="E26">
            <v>1330</v>
          </cell>
        </row>
        <row r="27">
          <cell r="E27">
            <v>1340</v>
          </cell>
        </row>
        <row r="28">
          <cell r="E28">
            <v>1350</v>
          </cell>
        </row>
        <row r="29">
          <cell r="E29">
            <v>1350</v>
          </cell>
        </row>
        <row r="30">
          <cell r="E30">
            <v>1350</v>
          </cell>
        </row>
        <row r="31">
          <cell r="E31">
            <v>1345</v>
          </cell>
        </row>
        <row r="32">
          <cell r="E32">
            <v>1345</v>
          </cell>
        </row>
        <row r="33">
          <cell r="E33">
            <v>1350</v>
          </cell>
        </row>
        <row r="34">
          <cell r="E34">
            <v>1345</v>
          </cell>
        </row>
        <row r="35">
          <cell r="E35">
            <v>1340</v>
          </cell>
        </row>
        <row r="36">
          <cell r="E36">
            <v>1345</v>
          </cell>
        </row>
        <row r="37">
          <cell r="E37">
            <v>1350</v>
          </cell>
        </row>
        <row r="38">
          <cell r="E38">
            <v>1350</v>
          </cell>
        </row>
        <row r="39">
          <cell r="E39">
            <v>1350</v>
          </cell>
        </row>
        <row r="40">
          <cell r="E40">
            <v>1345</v>
          </cell>
        </row>
        <row r="41">
          <cell r="E41">
            <v>1340</v>
          </cell>
        </row>
        <row r="42">
          <cell r="E42">
            <v>1340</v>
          </cell>
        </row>
        <row r="43">
          <cell r="E43">
            <v>1345</v>
          </cell>
        </row>
        <row r="412">
          <cell r="E412">
            <v>4380</v>
          </cell>
        </row>
        <row r="413">
          <cell r="E413">
            <v>4500</v>
          </cell>
        </row>
        <row r="414">
          <cell r="E414">
            <v>4600</v>
          </cell>
        </row>
        <row r="415">
          <cell r="E415">
            <v>4500</v>
          </cell>
        </row>
        <row r="416">
          <cell r="E416">
            <v>4555</v>
          </cell>
        </row>
        <row r="417">
          <cell r="E417">
            <v>4650</v>
          </cell>
        </row>
        <row r="418">
          <cell r="E418">
            <v>4850</v>
          </cell>
        </row>
        <row r="419">
          <cell r="E419">
            <v>4925</v>
          </cell>
        </row>
        <row r="420">
          <cell r="E420">
            <v>4925</v>
          </cell>
        </row>
        <row r="421">
          <cell r="E421">
            <v>4830</v>
          </cell>
        </row>
        <row r="422">
          <cell r="E422">
            <v>4860</v>
          </cell>
        </row>
        <row r="423">
          <cell r="E423">
            <v>4960</v>
          </cell>
        </row>
        <row r="424">
          <cell r="E424">
            <v>4975</v>
          </cell>
        </row>
        <row r="425">
          <cell r="E425">
            <v>4985</v>
          </cell>
        </row>
        <row r="426">
          <cell r="E426">
            <v>5120</v>
          </cell>
        </row>
        <row r="427">
          <cell r="E427">
            <v>5240</v>
          </cell>
        </row>
        <row r="428">
          <cell r="E428">
            <v>5180</v>
          </cell>
        </row>
        <row r="429">
          <cell r="E429">
            <v>5120</v>
          </cell>
        </row>
        <row r="430">
          <cell r="E430">
            <v>4855</v>
          </cell>
        </row>
        <row r="431">
          <cell r="E431">
            <v>4750</v>
          </cell>
        </row>
        <row r="432">
          <cell r="E432">
            <v>4795</v>
          </cell>
        </row>
        <row r="433">
          <cell r="E433">
            <v>4955</v>
          </cell>
        </row>
        <row r="434">
          <cell r="E434">
            <v>4890</v>
          </cell>
        </row>
        <row r="435">
          <cell r="E435">
            <v>4865</v>
          </cell>
        </row>
        <row r="436">
          <cell r="E436">
            <v>4835</v>
          </cell>
        </row>
        <row r="437">
          <cell r="E437">
            <v>4710</v>
          </cell>
        </row>
        <row r="438">
          <cell r="E438">
            <v>4620</v>
          </cell>
        </row>
        <row r="439">
          <cell r="E439">
            <v>4470</v>
          </cell>
        </row>
        <row r="440">
          <cell r="E440">
            <v>4210</v>
          </cell>
        </row>
        <row r="441">
          <cell r="E441">
            <v>4295</v>
          </cell>
        </row>
        <row r="442">
          <cell r="E442">
            <v>4375</v>
          </cell>
        </row>
        <row r="443">
          <cell r="E443">
            <v>4100</v>
          </cell>
        </row>
        <row r="444">
          <cell r="E444">
            <v>4130</v>
          </cell>
        </row>
        <row r="445">
          <cell r="E445">
            <v>4245</v>
          </cell>
        </row>
        <row r="446">
          <cell r="E446">
            <v>4350</v>
          </cell>
        </row>
        <row r="447">
          <cell r="E447">
            <v>4240</v>
          </cell>
        </row>
        <row r="448">
          <cell r="E448">
            <v>3700</v>
          </cell>
        </row>
        <row r="449">
          <cell r="E449">
            <v>3650</v>
          </cell>
        </row>
        <row r="450">
          <cell r="E450">
            <v>3600</v>
          </cell>
        </row>
        <row r="451">
          <cell r="E451">
            <v>3410</v>
          </cell>
        </row>
        <row r="452">
          <cell r="E452">
            <v>3415</v>
          </cell>
        </row>
        <row r="453">
          <cell r="E453">
            <v>3450</v>
          </cell>
        </row>
        <row r="454">
          <cell r="E454">
            <v>3800</v>
          </cell>
        </row>
        <row r="455">
          <cell r="E455">
            <v>4030</v>
          </cell>
        </row>
        <row r="456">
          <cell r="E456">
            <v>4375</v>
          </cell>
        </row>
        <row r="457">
          <cell r="E457">
            <v>4475</v>
          </cell>
        </row>
        <row r="458">
          <cell r="E458">
            <v>4405</v>
          </cell>
        </row>
        <row r="459">
          <cell r="E459">
            <v>4255</v>
          </cell>
        </row>
        <row r="460">
          <cell r="E460">
            <v>4125</v>
          </cell>
        </row>
        <row r="461">
          <cell r="E461">
            <v>4195</v>
          </cell>
        </row>
        <row r="462">
          <cell r="E462">
            <v>4075</v>
          </cell>
        </row>
        <row r="463">
          <cell r="E463">
            <v>4115</v>
          </cell>
        </row>
        <row r="464">
          <cell r="E464">
            <v>4300</v>
          </cell>
        </row>
        <row r="465">
          <cell r="E465">
            <v>4275</v>
          </cell>
        </row>
        <row r="466">
          <cell r="E466">
            <v>4320</v>
          </cell>
        </row>
        <row r="467">
          <cell r="E467">
            <v>4270</v>
          </cell>
        </row>
        <row r="468">
          <cell r="E468">
            <v>4360</v>
          </cell>
        </row>
        <row r="469">
          <cell r="E469">
            <v>4345</v>
          </cell>
        </row>
        <row r="470">
          <cell r="E470">
            <v>4380</v>
          </cell>
        </row>
        <row r="471">
          <cell r="E471">
            <v>4300</v>
          </cell>
        </row>
        <row r="472">
          <cell r="E472">
            <v>4280</v>
          </cell>
        </row>
        <row r="473">
          <cell r="E473">
            <v>4255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KONOMIKA (24)"/>
      <sheetName val="plan(PIMS) (24)"/>
      <sheetName val="plan(PIMS) (23)"/>
      <sheetName val="EKONOMIKA (23)"/>
      <sheetName val="ZAPASY (23)"/>
      <sheetName val="plan(PIMS) (22)"/>
      <sheetName val="EKONOMIKA (22)"/>
      <sheetName val="ZAPASY (22)"/>
      <sheetName val="plan(PIMS) (21)"/>
      <sheetName val="EKONOMIKA (21)"/>
      <sheetName val="ZAPASY (21)"/>
      <sheetName val="plan(PIMS) (20)"/>
      <sheetName val="EKONOMIKA (20)"/>
      <sheetName val="ZAPASY (20)"/>
      <sheetName val="plan(PIMS) (19)"/>
      <sheetName val="EKONOMIKA (19)"/>
      <sheetName val="ZAPASY (19)"/>
      <sheetName val="plan(PIMS) (18)"/>
      <sheetName val="EKONOMIKA (18)"/>
      <sheetName val="ZAPASY (18)"/>
      <sheetName val="plan(PIMS) (17)"/>
      <sheetName val="EKONOMIKA (17)"/>
      <sheetName val="ZAPASY (17)"/>
      <sheetName val="plan(PIMS) (16)"/>
      <sheetName val="EKONOMIKA (16)"/>
      <sheetName val="ZAPASY (16)"/>
      <sheetName val="plan(PIMS) (12)"/>
      <sheetName val="EKONOMIKA (12)"/>
      <sheetName val="ZAPASY (12)"/>
      <sheetName val="plan(PIMS) (15)"/>
      <sheetName val="EKONOMIKA (15)"/>
      <sheetName val="ZAPASY (15)"/>
      <sheetName val="plan(PIMS) (14)"/>
      <sheetName val="EKONOMIKA (14)"/>
      <sheetName val="ZAPASY (14)"/>
      <sheetName val="plan(PIMS) (13)"/>
      <sheetName val="EKONOMIKA (13)"/>
      <sheetName val="ZAPASY (13)"/>
      <sheetName val="plan(PIMS) (7)"/>
      <sheetName val="EKONOMIKA (7)"/>
      <sheetName val="ZAPASY (7)"/>
      <sheetName val="plan(PIMS) (11)"/>
      <sheetName val="EKONOMIKA (11)"/>
      <sheetName val="ZAPASY (11)"/>
      <sheetName val="plan(PIMS) (10)"/>
      <sheetName val="EKONOMIKA (10)"/>
      <sheetName val="ZAPASY (10)"/>
      <sheetName val="plan(PIMS) (9)"/>
      <sheetName val="EKONOMIKA (9)"/>
      <sheetName val="ZAPASY (9)"/>
      <sheetName val="plan(PIMS) (8)"/>
      <sheetName val="EKONOMIKA (8)"/>
      <sheetName val="ZAPASY (8)"/>
      <sheetName val="plan(PIMS) (6)"/>
      <sheetName val="EKONOMIKA (6)"/>
      <sheetName val="ZAPASY (6)"/>
      <sheetName val="plan(PIMS) (5)"/>
      <sheetName val="EKONOMIKA (5)"/>
      <sheetName val="ZAPASY (5)"/>
      <sheetName val="plan(PIMS) (4)"/>
      <sheetName val="EKONOMIKA (4)"/>
      <sheetName val="ZAPASY (4)"/>
      <sheetName val="plan(PIMS) (3)"/>
      <sheetName val="EKONOMIKA (3)"/>
      <sheetName val="ZAPASY (3)"/>
      <sheetName val="plan(PIMS) (2)"/>
      <sheetName val="EKONOMIKA (2)"/>
      <sheetName val="ZAPASY (2)"/>
      <sheetName val="plan(PIMS)"/>
      <sheetName val="EKONOMIKA"/>
      <sheetName val="ZAPASY"/>
      <sheetName val="Sheet2"/>
      <sheetName val="Sheet1"/>
      <sheetName val="Dialog1"/>
      <sheetName val="Module1"/>
      <sheetName val="planprod"/>
      <sheetName val="Árfolyamadatok"/>
    </sheetNames>
    <definedNames>
      <definedName name="Menu"/>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
      <sheetName val="100000"/>
      <sheetName val="ster"/>
      <sheetName val="Informacja"/>
      <sheetName val="Spis - SAR"/>
      <sheetName val="arkusz sprawdzający"/>
      <sheetName val="SA_R"/>
      <sheetName val="T1"/>
      <sheetName val="T2"/>
      <sheetName val="T1-2"/>
      <sheetName val="T4"/>
      <sheetName val="T3"/>
      <sheetName val="T5"/>
      <sheetName val="T6"/>
      <sheetName val="T7"/>
      <sheetName val="T8"/>
      <sheetName val="T9"/>
      <sheetName val="T10"/>
      <sheetName val="T11"/>
      <sheetName val="T12"/>
      <sheetName val="T13"/>
      <sheetName val="T14"/>
      <sheetName val="T27"/>
      <sheetName val="T18"/>
      <sheetName val="T21"/>
      <sheetName val="T22"/>
      <sheetName val="T23"/>
      <sheetName val="24 a,b"/>
      <sheetName val="25 Przeplywy"/>
      <sheetName val="T26"/>
      <sheetName val="T27 - ODROCZONY"/>
      <sheetName val="T 28"/>
      <sheetName val="T30"/>
      <sheetName val="T31"/>
      <sheetName val="T32"/>
      <sheetName val="T33"/>
      <sheetName val="T34"/>
      <sheetName val="Spis - Wylaczenia"/>
      <sheetName val="P-1"/>
      <sheetName val="P-1r"/>
      <sheetName val="P-1n"/>
      <sheetName val="P-2st"/>
      <sheetName val="P-2wn"/>
      <sheetName val="P-2p"/>
      <sheetName val="P-3"/>
      <sheetName val="Wykaz produktów"/>
      <sheetName val="Zapasy Produkty"/>
      <sheetName val="Zapasy Towary "/>
      <sheetName val="Zakupy Produkty "/>
      <sheetName val="Zakupy Towary i Materiały  "/>
      <sheetName val="Sprzedaz"/>
      <sheetName val="dodatkowe informacje"/>
      <sheetName val="MSR"/>
      <sheetName val="T_IAS -10"/>
      <sheetName val="T_IAS-20"/>
      <sheetName val="T_IAS-40"/>
      <sheetName val="T_IAS-50"/>
      <sheetName val="T_IAS-60"/>
      <sheetName val="T-IAS-70"/>
      <sheetName val="Osoby kontaktowe"/>
      <sheetName val="Odblokowanie"/>
      <sheetName val="SAR"/>
      <sheetName val="T2 Aport"/>
      <sheetName val="Krot. aktywa finansowe"/>
      <sheetName val="Dlugot. aktywa finan."/>
      <sheetName val="T4B"/>
      <sheetName val="T4C"/>
      <sheetName val="T15"/>
      <sheetName val="T16"/>
      <sheetName val="podatek dochodowy"/>
      <sheetName val="T17"/>
      <sheetName val="T18 B"/>
      <sheetName val="T19 Przepływy"/>
      <sheetName val="T20"/>
      <sheetName val="T21 Odroczony"/>
      <sheetName val="T24"/>
      <sheetName val="T25"/>
      <sheetName val="Wykaz"/>
      <sheetName val="Zapasy Towary"/>
      <sheetName val="Zakupy Produkty"/>
      <sheetName val="Zakupy Towary i Materiały"/>
      <sheetName val="Sprzedaż"/>
      <sheetName val="T-IAS 10"/>
      <sheetName val="T-IAS 20"/>
      <sheetName val="T-IAS 30"/>
      <sheetName val="T-IAS 50"/>
      <sheetName val="T-IAS 60"/>
      <sheetName val="T-IAS 70"/>
      <sheetName val="styczen"/>
      <sheetName val="luty"/>
      <sheetName val="marzec"/>
      <sheetName val="kwiecien"/>
      <sheetName val="maj"/>
      <sheetName val="czerwiec"/>
      <sheetName val="lipiec"/>
      <sheetName val="sierpień"/>
      <sheetName val="wrzesień"/>
      <sheetName val="pazdziernik"/>
      <sheetName val="listopad"/>
      <sheetName val="grudzien"/>
      <sheetName val="Akcyza 3Q 2003"/>
      <sheetName val="spis tresci"/>
      <sheetName val="Kalkulacja cen PS roczny Z"/>
      <sheetName val="Depreciación"/>
    </sheetNames>
    <sheetDataSet>
      <sheetData sheetId="2">
        <row r="6">
          <cell r="B6">
            <v>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B2:AP72"/>
  <sheetViews>
    <sheetView showGridLines="0" tabSelected="1" view="pageBreakPreview" zoomScale="80" zoomScaleNormal="85" zoomScaleSheetLayoutView="80" zoomScalePageLayoutView="0" workbookViewId="0" topLeftCell="A1">
      <pane xSplit="2" ySplit="5" topLeftCell="AB6" activePane="bottomRight" state="frozen"/>
      <selection pane="topLeft" activeCell="A1" sqref="A1"/>
      <selection pane="topRight" activeCell="D1" sqref="D1"/>
      <selection pane="bottomLeft" activeCell="A4" sqref="A4"/>
      <selection pane="bottomRight" activeCell="B2" sqref="B2"/>
    </sheetView>
  </sheetViews>
  <sheetFormatPr defaultColWidth="9.140625" defaultRowHeight="12.75" outlineLevelRow="1" outlineLevelCol="1"/>
  <cols>
    <col min="1" max="1" width="1.28515625" style="383" customWidth="1"/>
    <col min="2" max="2" width="105.00390625" style="383" customWidth="1"/>
    <col min="3" max="6" width="8.421875" style="383" hidden="1" customWidth="1" outlineLevel="1"/>
    <col min="7" max="7" width="11.7109375" style="383" customWidth="1" collapsed="1"/>
    <col min="8" max="11" width="8.421875" style="383" hidden="1" customWidth="1" outlineLevel="1"/>
    <col min="12" max="12" width="11.7109375" style="383" customWidth="1" collapsed="1"/>
    <col min="13" max="16" width="8.421875" style="383" hidden="1" customWidth="1" outlineLevel="1"/>
    <col min="17" max="17" width="11.57421875" style="383" customWidth="1" collapsed="1"/>
    <col min="18" max="21" width="8.421875" style="383" hidden="1" customWidth="1" outlineLevel="1"/>
    <col min="22" max="22" width="11.57421875" style="383" customWidth="1" collapsed="1"/>
    <col min="23" max="26" width="8.421875" style="383" customWidth="1"/>
    <col min="27" max="27" width="11.57421875" style="383" customWidth="1"/>
    <col min="28" max="31" width="8.421875" style="383" customWidth="1"/>
    <col min="32" max="32" width="11.57421875" style="383" customWidth="1"/>
    <col min="33" max="36" width="8.421875" style="383" customWidth="1"/>
    <col min="37" max="37" width="11.57421875" style="383" customWidth="1"/>
    <col min="38" max="38" width="8.421875" style="383" customWidth="1"/>
    <col min="39" max="41" width="8.421875" style="383" hidden="1" customWidth="1" outlineLevel="1"/>
    <col min="42" max="42" width="11.57421875" style="383" hidden="1" customWidth="1" outlineLevel="1"/>
    <col min="43" max="43" width="9.140625" style="383" customWidth="1" collapsed="1"/>
    <col min="44" max="16384" width="9.140625" style="383" customWidth="1"/>
  </cols>
  <sheetData>
    <row r="2" ht="15">
      <c r="B2" s="518" t="s">
        <v>150</v>
      </c>
    </row>
    <row r="3" spans="8:11" ht="9.75" customHeight="1">
      <c r="H3" s="384"/>
      <c r="I3" s="384"/>
      <c r="J3" s="384"/>
      <c r="K3" s="384"/>
    </row>
    <row r="4" spans="2:42" ht="42.75" customHeight="1">
      <c r="B4" s="385" t="s">
        <v>97</v>
      </c>
      <c r="C4" s="386" t="s">
        <v>130</v>
      </c>
      <c r="D4" s="386" t="s">
        <v>131</v>
      </c>
      <c r="E4" s="386" t="s">
        <v>132</v>
      </c>
      <c r="F4" s="386" t="s">
        <v>133</v>
      </c>
      <c r="G4" s="386" t="s">
        <v>134</v>
      </c>
      <c r="H4" s="386" t="s">
        <v>135</v>
      </c>
      <c r="I4" s="386" t="s">
        <v>136</v>
      </c>
      <c r="J4" s="386" t="s">
        <v>137</v>
      </c>
      <c r="K4" s="386" t="s">
        <v>138</v>
      </c>
      <c r="L4" s="386" t="s">
        <v>139</v>
      </c>
      <c r="M4" s="386" t="s">
        <v>140</v>
      </c>
      <c r="N4" s="386" t="s">
        <v>141</v>
      </c>
      <c r="O4" s="386" t="s">
        <v>157</v>
      </c>
      <c r="P4" s="386" t="s">
        <v>158</v>
      </c>
      <c r="Q4" s="386" t="s">
        <v>159</v>
      </c>
      <c r="R4" s="386" t="s">
        <v>393</v>
      </c>
      <c r="S4" s="386" t="s">
        <v>394</v>
      </c>
      <c r="T4" s="386" t="s">
        <v>395</v>
      </c>
      <c r="U4" s="386" t="s">
        <v>396</v>
      </c>
      <c r="V4" s="386" t="s">
        <v>397</v>
      </c>
      <c r="W4" s="386" t="s">
        <v>440</v>
      </c>
      <c r="X4" s="386" t="s">
        <v>441</v>
      </c>
      <c r="Y4" s="386" t="s">
        <v>442</v>
      </c>
      <c r="Z4" s="386" t="s">
        <v>443</v>
      </c>
      <c r="AA4" s="386" t="s">
        <v>444</v>
      </c>
      <c r="AB4" s="386" t="s">
        <v>472</v>
      </c>
      <c r="AC4" s="386" t="s">
        <v>473</v>
      </c>
      <c r="AD4" s="386" t="s">
        <v>474</v>
      </c>
      <c r="AE4" s="386" t="s">
        <v>475</v>
      </c>
      <c r="AF4" s="386" t="s">
        <v>516</v>
      </c>
      <c r="AG4" s="386" t="s">
        <v>525</v>
      </c>
      <c r="AH4" s="386" t="s">
        <v>526</v>
      </c>
      <c r="AI4" s="386" t="s">
        <v>527</v>
      </c>
      <c r="AJ4" s="386" t="s">
        <v>528</v>
      </c>
      <c r="AK4" s="386" t="s">
        <v>529</v>
      </c>
      <c r="AL4" s="386" t="s">
        <v>582</v>
      </c>
      <c r="AM4" s="386" t="s">
        <v>583</v>
      </c>
      <c r="AN4" s="386" t="s">
        <v>584</v>
      </c>
      <c r="AO4" s="386" t="s">
        <v>585</v>
      </c>
      <c r="AP4" s="386" t="s">
        <v>586</v>
      </c>
    </row>
    <row r="5" spans="2:42" ht="6.75" customHeight="1" thickBot="1">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row>
    <row r="6" spans="2:42" ht="13.5" thickBot="1">
      <c r="B6" s="388" t="s">
        <v>98</v>
      </c>
      <c r="C6" s="389">
        <v>27450</v>
      </c>
      <c r="D6" s="389">
        <v>28221</v>
      </c>
      <c r="E6" s="389">
        <v>30304</v>
      </c>
      <c r="F6" s="390">
        <v>27622</v>
      </c>
      <c r="G6" s="450">
        <v>113597</v>
      </c>
      <c r="H6" s="391">
        <v>24119</v>
      </c>
      <c r="I6" s="390">
        <v>28651</v>
      </c>
      <c r="J6" s="390">
        <v>29160</v>
      </c>
      <c r="K6" s="390">
        <v>24902</v>
      </c>
      <c r="L6" s="450">
        <v>106832</v>
      </c>
      <c r="M6" s="390">
        <v>20005</v>
      </c>
      <c r="N6" s="390">
        <v>24776</v>
      </c>
      <c r="O6" s="390">
        <v>23468</v>
      </c>
      <c r="P6" s="390">
        <v>20087</v>
      </c>
      <c r="Q6" s="450">
        <v>88336</v>
      </c>
      <c r="R6" s="390">
        <v>16213</v>
      </c>
      <c r="S6" s="390">
        <v>19355</v>
      </c>
      <c r="T6" s="390">
        <v>21083</v>
      </c>
      <c r="U6" s="390">
        <v>22902</v>
      </c>
      <c r="V6" s="450">
        <v>79553</v>
      </c>
      <c r="W6" s="390">
        <v>22875</v>
      </c>
      <c r="X6" s="390">
        <v>23025</v>
      </c>
      <c r="Y6" s="390">
        <v>24730</v>
      </c>
      <c r="Z6" s="390">
        <v>24734</v>
      </c>
      <c r="AA6" s="450">
        <v>95364</v>
      </c>
      <c r="AB6" s="390">
        <v>23241</v>
      </c>
      <c r="AC6" s="390">
        <v>26701</v>
      </c>
      <c r="AD6" s="390">
        <v>30344</v>
      </c>
      <c r="AE6" s="390">
        <v>29420</v>
      </c>
      <c r="AF6" s="450">
        <v>109706</v>
      </c>
      <c r="AG6" s="390">
        <v>25246</v>
      </c>
      <c r="AH6" s="390">
        <v>29228</v>
      </c>
      <c r="AI6" s="390">
        <v>29229</v>
      </c>
      <c r="AJ6" s="390">
        <v>27500</v>
      </c>
      <c r="AK6" s="450">
        <v>111203</v>
      </c>
      <c r="AL6" s="390">
        <v>22077</v>
      </c>
      <c r="AM6" s="390"/>
      <c r="AN6" s="390"/>
      <c r="AO6" s="390"/>
      <c r="AP6" s="450"/>
    </row>
    <row r="7" spans="2:42" ht="28.5" customHeight="1">
      <c r="B7" s="392" t="s">
        <v>99</v>
      </c>
      <c r="C7" s="393">
        <v>910</v>
      </c>
      <c r="D7" s="393">
        <v>819</v>
      </c>
      <c r="E7" s="393">
        <v>765</v>
      </c>
      <c r="F7" s="394">
        <v>592</v>
      </c>
      <c r="G7" s="451">
        <v>3086</v>
      </c>
      <c r="H7" s="395">
        <v>968</v>
      </c>
      <c r="I7" s="394">
        <v>856</v>
      </c>
      <c r="J7" s="394">
        <v>2129</v>
      </c>
      <c r="K7" s="394">
        <v>1260</v>
      </c>
      <c r="L7" s="451">
        <v>5213</v>
      </c>
      <c r="M7" s="394">
        <v>1910</v>
      </c>
      <c r="N7" s="394">
        <v>2902</v>
      </c>
      <c r="O7" s="394">
        <v>2060</v>
      </c>
      <c r="P7" s="394">
        <v>1866</v>
      </c>
      <c r="Q7" s="451">
        <v>8738</v>
      </c>
      <c r="R7" s="394">
        <v>1937</v>
      </c>
      <c r="S7" s="394">
        <v>2594</v>
      </c>
      <c r="T7" s="394">
        <v>2226</v>
      </c>
      <c r="U7" s="394">
        <v>2655</v>
      </c>
      <c r="V7" s="451">
        <v>9412</v>
      </c>
      <c r="W7" s="394">
        <v>2321</v>
      </c>
      <c r="X7" s="394">
        <v>3058</v>
      </c>
      <c r="Y7" s="394">
        <v>3047</v>
      </c>
      <c r="Z7" s="394">
        <v>2022</v>
      </c>
      <c r="AA7" s="451">
        <v>10448</v>
      </c>
      <c r="AB7" s="394">
        <v>1893</v>
      </c>
      <c r="AC7" s="394">
        <v>2127</v>
      </c>
      <c r="AD7" s="394">
        <v>2405</v>
      </c>
      <c r="AE7" s="394">
        <v>2089</v>
      </c>
      <c r="AF7" s="451">
        <v>8324</v>
      </c>
      <c r="AG7" s="394">
        <v>2014</v>
      </c>
      <c r="AH7" s="394">
        <v>2732</v>
      </c>
      <c r="AI7" s="394">
        <v>3167</v>
      </c>
      <c r="AJ7" s="394">
        <v>1259</v>
      </c>
      <c r="AK7" s="451">
        <v>9172</v>
      </c>
      <c r="AL7" s="394">
        <v>1607</v>
      </c>
      <c r="AM7" s="394"/>
      <c r="AN7" s="394"/>
      <c r="AO7" s="394"/>
      <c r="AP7" s="451"/>
    </row>
    <row r="8" spans="2:42" ht="12">
      <c r="B8" s="396" t="s">
        <v>92</v>
      </c>
      <c r="C8" s="397">
        <v>932</v>
      </c>
      <c r="D8" s="398">
        <v>600</v>
      </c>
      <c r="E8" s="398">
        <v>419</v>
      </c>
      <c r="F8" s="397">
        <v>456</v>
      </c>
      <c r="G8" s="452">
        <v>2407</v>
      </c>
      <c r="H8" s="399">
        <v>833</v>
      </c>
      <c r="I8" s="397">
        <v>612</v>
      </c>
      <c r="J8" s="397">
        <v>1778</v>
      </c>
      <c r="K8" s="397">
        <v>987</v>
      </c>
      <c r="L8" s="452">
        <v>4210</v>
      </c>
      <c r="M8" s="397">
        <v>1753</v>
      </c>
      <c r="N8" s="397">
        <v>2712</v>
      </c>
      <c r="O8" s="397">
        <v>1655</v>
      </c>
      <c r="P8" s="397">
        <v>1656</v>
      </c>
      <c r="Q8" s="452">
        <v>7776</v>
      </c>
      <c r="R8" s="397">
        <v>1755</v>
      </c>
      <c r="S8" s="397">
        <v>2291</v>
      </c>
      <c r="T8" s="397">
        <v>1698</v>
      </c>
      <c r="U8" s="397">
        <v>2363</v>
      </c>
      <c r="V8" s="452">
        <v>8107</v>
      </c>
      <c r="W8" s="397">
        <v>2021</v>
      </c>
      <c r="X8" s="397">
        <v>2550</v>
      </c>
      <c r="Y8" s="397">
        <v>2513</v>
      </c>
      <c r="Z8" s="397">
        <v>1636</v>
      </c>
      <c r="AA8" s="452">
        <v>8720</v>
      </c>
      <c r="AB8" s="397">
        <v>1513</v>
      </c>
      <c r="AC8" s="397">
        <v>1580</v>
      </c>
      <c r="AD8" s="397">
        <v>1762</v>
      </c>
      <c r="AE8" s="397">
        <v>1366</v>
      </c>
      <c r="AF8" s="452">
        <v>6031</v>
      </c>
      <c r="AG8" s="397">
        <v>1449</v>
      </c>
      <c r="AH8" s="397">
        <v>1991</v>
      </c>
      <c r="AI8" s="397">
        <v>2402</v>
      </c>
      <c r="AJ8" s="397">
        <v>825</v>
      </c>
      <c r="AK8" s="452">
        <v>6667</v>
      </c>
      <c r="AL8" s="397">
        <v>901</v>
      </c>
      <c r="AM8" s="397"/>
      <c r="AN8" s="397"/>
      <c r="AO8" s="397"/>
      <c r="AP8" s="452"/>
    </row>
    <row r="9" spans="2:42" ht="12">
      <c r="B9" s="400" t="s">
        <v>100</v>
      </c>
      <c r="C9" s="401">
        <v>123</v>
      </c>
      <c r="D9" s="402">
        <v>369</v>
      </c>
      <c r="E9" s="402">
        <v>451</v>
      </c>
      <c r="F9" s="401">
        <v>325</v>
      </c>
      <c r="G9" s="453">
        <v>1268</v>
      </c>
      <c r="H9" s="401">
        <v>237</v>
      </c>
      <c r="I9" s="401">
        <v>359</v>
      </c>
      <c r="J9" s="401">
        <v>441</v>
      </c>
      <c r="K9" s="401">
        <v>379</v>
      </c>
      <c r="L9" s="453">
        <v>1416</v>
      </c>
      <c r="M9" s="401">
        <v>282</v>
      </c>
      <c r="N9" s="401">
        <v>349</v>
      </c>
      <c r="O9" s="401">
        <v>539</v>
      </c>
      <c r="P9" s="401">
        <v>369</v>
      </c>
      <c r="Q9" s="453">
        <v>1539</v>
      </c>
      <c r="R9" s="401">
        <v>301</v>
      </c>
      <c r="S9" s="401">
        <v>441</v>
      </c>
      <c r="T9" s="401">
        <v>619</v>
      </c>
      <c r="U9" s="401">
        <v>440</v>
      </c>
      <c r="V9" s="453">
        <v>1801</v>
      </c>
      <c r="W9" s="401">
        <v>372</v>
      </c>
      <c r="X9" s="401">
        <v>576</v>
      </c>
      <c r="Y9" s="401">
        <v>610</v>
      </c>
      <c r="Z9" s="401">
        <v>491</v>
      </c>
      <c r="AA9" s="453">
        <v>2049</v>
      </c>
      <c r="AB9" s="401">
        <v>464</v>
      </c>
      <c r="AC9" s="401">
        <v>677</v>
      </c>
      <c r="AD9" s="401">
        <v>723</v>
      </c>
      <c r="AE9" s="401">
        <v>917</v>
      </c>
      <c r="AF9" s="453">
        <v>2781</v>
      </c>
      <c r="AG9" s="401">
        <v>676</v>
      </c>
      <c r="AH9" s="401">
        <v>859</v>
      </c>
      <c r="AI9" s="401">
        <v>925</v>
      </c>
      <c r="AJ9" s="401">
        <v>585</v>
      </c>
      <c r="AK9" s="453">
        <v>3045</v>
      </c>
      <c r="AL9" s="401">
        <v>706</v>
      </c>
      <c r="AM9" s="401"/>
      <c r="AN9" s="401"/>
      <c r="AO9" s="401"/>
      <c r="AP9" s="453"/>
    </row>
    <row r="10" spans="2:42" ht="12">
      <c r="B10" s="400" t="s">
        <v>101</v>
      </c>
      <c r="C10" s="401">
        <v>-6</v>
      </c>
      <c r="D10" s="402">
        <v>-3</v>
      </c>
      <c r="E10" s="402">
        <v>-9</v>
      </c>
      <c r="F10" s="401">
        <v>-14</v>
      </c>
      <c r="G10" s="453">
        <v>-32</v>
      </c>
      <c r="H10" s="401">
        <v>31</v>
      </c>
      <c r="I10" s="401">
        <v>27</v>
      </c>
      <c r="J10" s="401">
        <v>52</v>
      </c>
      <c r="K10" s="401">
        <v>42</v>
      </c>
      <c r="L10" s="453">
        <v>152</v>
      </c>
      <c r="M10" s="401">
        <v>14</v>
      </c>
      <c r="N10" s="401">
        <v>13</v>
      </c>
      <c r="O10" s="401">
        <v>10</v>
      </c>
      <c r="P10" s="401">
        <v>7</v>
      </c>
      <c r="Q10" s="453">
        <v>44</v>
      </c>
      <c r="R10" s="401">
        <v>27</v>
      </c>
      <c r="S10" s="401">
        <v>42</v>
      </c>
      <c r="T10" s="401">
        <v>58</v>
      </c>
      <c r="U10" s="401">
        <v>128</v>
      </c>
      <c r="V10" s="453">
        <v>255</v>
      </c>
      <c r="W10" s="401">
        <v>80</v>
      </c>
      <c r="X10" s="401">
        <v>82</v>
      </c>
      <c r="Y10" s="401">
        <v>53</v>
      </c>
      <c r="Z10" s="401">
        <v>78</v>
      </c>
      <c r="AA10" s="453">
        <v>293</v>
      </c>
      <c r="AB10" s="401">
        <v>68</v>
      </c>
      <c r="AC10" s="401">
        <v>82</v>
      </c>
      <c r="AD10" s="401">
        <v>86</v>
      </c>
      <c r="AE10" s="401">
        <v>69</v>
      </c>
      <c r="AF10" s="453">
        <v>305</v>
      </c>
      <c r="AG10" s="401">
        <v>94</v>
      </c>
      <c r="AH10" s="401">
        <v>83</v>
      </c>
      <c r="AI10" s="401">
        <v>85</v>
      </c>
      <c r="AJ10" s="401">
        <v>33</v>
      </c>
      <c r="AK10" s="453">
        <v>295</v>
      </c>
      <c r="AL10" s="401">
        <v>219</v>
      </c>
      <c r="AM10" s="401"/>
      <c r="AN10" s="401"/>
      <c r="AO10" s="401"/>
      <c r="AP10" s="453"/>
    </row>
    <row r="11" spans="2:42" ht="15" thickBot="1">
      <c r="B11" s="400" t="s">
        <v>102</v>
      </c>
      <c r="C11" s="401">
        <v>-139</v>
      </c>
      <c r="D11" s="402">
        <v>-147</v>
      </c>
      <c r="E11" s="402">
        <v>-96</v>
      </c>
      <c r="F11" s="401">
        <v>-175</v>
      </c>
      <c r="G11" s="453">
        <v>-557</v>
      </c>
      <c r="H11" s="403">
        <v>-133</v>
      </c>
      <c r="I11" s="401">
        <v>-142</v>
      </c>
      <c r="J11" s="401">
        <v>-142</v>
      </c>
      <c r="K11" s="404">
        <v>-148</v>
      </c>
      <c r="L11" s="453">
        <v>-565</v>
      </c>
      <c r="M11" s="401">
        <v>-139</v>
      </c>
      <c r="N11" s="401">
        <v>-172</v>
      </c>
      <c r="O11" s="401">
        <v>-144</v>
      </c>
      <c r="P11" s="401">
        <v>-166</v>
      </c>
      <c r="Q11" s="453">
        <v>-621</v>
      </c>
      <c r="R11" s="401">
        <v>-146</v>
      </c>
      <c r="S11" s="401">
        <v>-180</v>
      </c>
      <c r="T11" s="401">
        <v>-149</v>
      </c>
      <c r="U11" s="401">
        <v>-276</v>
      </c>
      <c r="V11" s="453">
        <v>-751</v>
      </c>
      <c r="W11" s="401">
        <v>-152</v>
      </c>
      <c r="X11" s="401">
        <v>-150</v>
      </c>
      <c r="Y11" s="401">
        <v>-129</v>
      </c>
      <c r="Z11" s="401">
        <v>-183</v>
      </c>
      <c r="AA11" s="453">
        <v>-614</v>
      </c>
      <c r="AB11" s="401">
        <v>-152</v>
      </c>
      <c r="AC11" s="401">
        <v>-212</v>
      </c>
      <c r="AD11" s="401">
        <v>-166</v>
      </c>
      <c r="AE11" s="401">
        <v>-263</v>
      </c>
      <c r="AF11" s="453">
        <v>-793</v>
      </c>
      <c r="AG11" s="401">
        <v>-205</v>
      </c>
      <c r="AH11" s="401">
        <v>-201</v>
      </c>
      <c r="AI11" s="401">
        <v>-245</v>
      </c>
      <c r="AJ11" s="401">
        <v>-184</v>
      </c>
      <c r="AK11" s="453">
        <v>-835</v>
      </c>
      <c r="AL11" s="401">
        <v>-219</v>
      </c>
      <c r="AM11" s="401"/>
      <c r="AN11" s="401"/>
      <c r="AO11" s="401"/>
      <c r="AP11" s="453"/>
    </row>
    <row r="12" spans="2:42" ht="12.75">
      <c r="B12" s="514" t="s">
        <v>103</v>
      </c>
      <c r="C12" s="389">
        <v>910</v>
      </c>
      <c r="D12" s="389">
        <v>819</v>
      </c>
      <c r="E12" s="390">
        <v>765</v>
      </c>
      <c r="F12" s="390">
        <v>592</v>
      </c>
      <c r="G12" s="450">
        <v>3086</v>
      </c>
      <c r="H12" s="391">
        <v>953</v>
      </c>
      <c r="I12" s="390">
        <v>-4146</v>
      </c>
      <c r="J12" s="390">
        <v>2117</v>
      </c>
      <c r="K12" s="390">
        <v>929</v>
      </c>
      <c r="L12" s="450">
        <v>-147</v>
      </c>
      <c r="M12" s="390">
        <v>1899</v>
      </c>
      <c r="N12" s="390">
        <v>2458</v>
      </c>
      <c r="O12" s="390">
        <v>1959</v>
      </c>
      <c r="P12" s="390">
        <v>1429</v>
      </c>
      <c r="Q12" s="450">
        <v>7745</v>
      </c>
      <c r="R12" s="390">
        <v>1930</v>
      </c>
      <c r="S12" s="390">
        <v>2590</v>
      </c>
      <c r="T12" s="390">
        <v>2224</v>
      </c>
      <c r="U12" s="390">
        <v>2813</v>
      </c>
      <c r="V12" s="450">
        <v>9557</v>
      </c>
      <c r="W12" s="390">
        <v>2319</v>
      </c>
      <c r="X12" s="390">
        <v>3045</v>
      </c>
      <c r="Y12" s="390">
        <v>2997</v>
      </c>
      <c r="Z12" s="390">
        <v>1918</v>
      </c>
      <c r="AA12" s="450">
        <v>10279</v>
      </c>
      <c r="AB12" s="390">
        <v>1896</v>
      </c>
      <c r="AC12" s="390">
        <v>2111</v>
      </c>
      <c r="AD12" s="390">
        <v>2389</v>
      </c>
      <c r="AE12" s="390">
        <v>2822</v>
      </c>
      <c r="AF12" s="450">
        <v>9028</v>
      </c>
      <c r="AG12" s="390">
        <v>2004</v>
      </c>
      <c r="AH12" s="390">
        <v>2715</v>
      </c>
      <c r="AI12" s="390">
        <v>3094</v>
      </c>
      <c r="AJ12" s="390">
        <v>1180</v>
      </c>
      <c r="AK12" s="450">
        <v>8993</v>
      </c>
      <c r="AL12" s="390">
        <v>1103</v>
      </c>
      <c r="AM12" s="390"/>
      <c r="AN12" s="390"/>
      <c r="AO12" s="390"/>
      <c r="AP12" s="450"/>
    </row>
    <row r="13" spans="2:42" ht="12">
      <c r="B13" s="396" t="s">
        <v>92</v>
      </c>
      <c r="C13" s="401">
        <v>932</v>
      </c>
      <c r="D13" s="402">
        <v>600</v>
      </c>
      <c r="E13" s="401">
        <v>419</v>
      </c>
      <c r="F13" s="401">
        <v>456</v>
      </c>
      <c r="G13" s="453">
        <v>2407</v>
      </c>
      <c r="H13" s="401">
        <v>821</v>
      </c>
      <c r="I13" s="401">
        <v>-4380</v>
      </c>
      <c r="J13" s="401">
        <v>1766</v>
      </c>
      <c r="K13" s="401">
        <v>941</v>
      </c>
      <c r="L13" s="453">
        <v>-852</v>
      </c>
      <c r="M13" s="401">
        <v>1741</v>
      </c>
      <c r="N13" s="401">
        <v>2703</v>
      </c>
      <c r="O13" s="401">
        <v>1549</v>
      </c>
      <c r="P13" s="401">
        <v>1647</v>
      </c>
      <c r="Q13" s="453">
        <v>7640</v>
      </c>
      <c r="R13" s="401">
        <v>1749</v>
      </c>
      <c r="S13" s="401">
        <v>2288</v>
      </c>
      <c r="T13" s="401">
        <v>1693</v>
      </c>
      <c r="U13" s="401">
        <v>2595</v>
      </c>
      <c r="V13" s="453">
        <v>8325</v>
      </c>
      <c r="W13" s="401">
        <v>2020</v>
      </c>
      <c r="X13" s="401">
        <v>2551</v>
      </c>
      <c r="Y13" s="401">
        <v>2510</v>
      </c>
      <c r="Z13" s="401">
        <v>1620</v>
      </c>
      <c r="AA13" s="453">
        <v>8701</v>
      </c>
      <c r="AB13" s="401">
        <v>1511</v>
      </c>
      <c r="AC13" s="401">
        <v>1576</v>
      </c>
      <c r="AD13" s="401">
        <v>1760</v>
      </c>
      <c r="AE13" s="401">
        <v>2066</v>
      </c>
      <c r="AF13" s="453">
        <v>6723</v>
      </c>
      <c r="AG13" s="401">
        <v>1438</v>
      </c>
      <c r="AH13" s="401">
        <v>1985</v>
      </c>
      <c r="AI13" s="401">
        <v>2393</v>
      </c>
      <c r="AJ13" s="401">
        <v>794</v>
      </c>
      <c r="AK13" s="453">
        <v>6610</v>
      </c>
      <c r="AL13" s="401">
        <v>897</v>
      </c>
      <c r="AM13" s="401"/>
      <c r="AN13" s="401"/>
      <c r="AO13" s="401"/>
      <c r="AP13" s="453"/>
    </row>
    <row r="14" spans="2:42" ht="12">
      <c r="B14" s="400" t="s">
        <v>100</v>
      </c>
      <c r="C14" s="401">
        <v>123</v>
      </c>
      <c r="D14" s="402">
        <v>369</v>
      </c>
      <c r="E14" s="401">
        <v>451</v>
      </c>
      <c r="F14" s="401">
        <v>325</v>
      </c>
      <c r="G14" s="453">
        <v>1268</v>
      </c>
      <c r="H14" s="401">
        <v>234</v>
      </c>
      <c r="I14" s="401">
        <v>357</v>
      </c>
      <c r="J14" s="401">
        <v>441</v>
      </c>
      <c r="K14" s="401">
        <v>408</v>
      </c>
      <c r="L14" s="453">
        <v>1440</v>
      </c>
      <c r="M14" s="401">
        <v>283</v>
      </c>
      <c r="N14" s="401">
        <v>343</v>
      </c>
      <c r="O14" s="401">
        <v>544</v>
      </c>
      <c r="P14" s="401">
        <v>369</v>
      </c>
      <c r="Q14" s="453">
        <v>1539</v>
      </c>
      <c r="R14" s="401">
        <v>300</v>
      </c>
      <c r="S14" s="401">
        <v>442</v>
      </c>
      <c r="T14" s="401">
        <v>618</v>
      </c>
      <c r="U14" s="401">
        <v>434</v>
      </c>
      <c r="V14" s="453">
        <v>1794</v>
      </c>
      <c r="W14" s="401">
        <v>372</v>
      </c>
      <c r="X14" s="401">
        <v>564</v>
      </c>
      <c r="Y14" s="401">
        <v>609</v>
      </c>
      <c r="Z14" s="401">
        <v>493</v>
      </c>
      <c r="AA14" s="453">
        <v>2038</v>
      </c>
      <c r="AB14" s="401">
        <v>471</v>
      </c>
      <c r="AC14" s="401">
        <v>677</v>
      </c>
      <c r="AD14" s="401">
        <v>712</v>
      </c>
      <c r="AE14" s="401">
        <v>907</v>
      </c>
      <c r="AF14" s="453">
        <v>2767</v>
      </c>
      <c r="AG14" s="401">
        <v>678</v>
      </c>
      <c r="AH14" s="401">
        <v>855</v>
      </c>
      <c r="AI14" s="401">
        <v>924</v>
      </c>
      <c r="AJ14" s="401">
        <v>604</v>
      </c>
      <c r="AK14" s="453">
        <v>3061</v>
      </c>
      <c r="AL14" s="401">
        <v>702</v>
      </c>
      <c r="AM14" s="401"/>
      <c r="AN14" s="401"/>
      <c r="AO14" s="401"/>
      <c r="AP14" s="453"/>
    </row>
    <row r="15" spans="2:42" ht="12">
      <c r="B15" s="400" t="s">
        <v>101</v>
      </c>
      <c r="C15" s="401">
        <v>-6</v>
      </c>
      <c r="D15" s="402">
        <v>-3</v>
      </c>
      <c r="E15" s="401">
        <v>-9</v>
      </c>
      <c r="F15" s="401">
        <v>-14</v>
      </c>
      <c r="G15" s="453">
        <v>-32</v>
      </c>
      <c r="H15" s="401">
        <v>31</v>
      </c>
      <c r="I15" s="401">
        <v>19</v>
      </c>
      <c r="J15" s="401">
        <v>52</v>
      </c>
      <c r="K15" s="401">
        <v>-272</v>
      </c>
      <c r="L15" s="453">
        <v>-170</v>
      </c>
      <c r="M15" s="401">
        <v>14</v>
      </c>
      <c r="N15" s="401">
        <v>-416</v>
      </c>
      <c r="O15" s="401">
        <v>10</v>
      </c>
      <c r="P15" s="401">
        <v>-416</v>
      </c>
      <c r="Q15" s="453">
        <v>-808</v>
      </c>
      <c r="R15" s="401">
        <v>27</v>
      </c>
      <c r="S15" s="401">
        <v>40</v>
      </c>
      <c r="T15" s="401">
        <v>59</v>
      </c>
      <c r="U15" s="401">
        <v>56</v>
      </c>
      <c r="V15" s="453">
        <v>182</v>
      </c>
      <c r="W15" s="401">
        <v>79</v>
      </c>
      <c r="X15" s="401">
        <v>82</v>
      </c>
      <c r="Y15" s="401">
        <v>11</v>
      </c>
      <c r="Z15" s="401">
        <v>-19</v>
      </c>
      <c r="AA15" s="453">
        <v>153</v>
      </c>
      <c r="AB15" s="401">
        <v>66</v>
      </c>
      <c r="AC15" s="401">
        <v>72</v>
      </c>
      <c r="AD15" s="401">
        <v>86</v>
      </c>
      <c r="AE15" s="401">
        <v>63</v>
      </c>
      <c r="AF15" s="453">
        <v>287</v>
      </c>
      <c r="AG15" s="401">
        <v>93</v>
      </c>
      <c r="AH15" s="401">
        <v>82</v>
      </c>
      <c r="AI15" s="401">
        <v>23</v>
      </c>
      <c r="AJ15" s="401">
        <v>-34</v>
      </c>
      <c r="AK15" s="453">
        <v>164</v>
      </c>
      <c r="AL15" s="401">
        <v>-277</v>
      </c>
      <c r="AM15" s="401"/>
      <c r="AN15" s="401"/>
      <c r="AO15" s="401"/>
      <c r="AP15" s="453"/>
    </row>
    <row r="16" spans="2:42" ht="15" thickBot="1">
      <c r="B16" s="400" t="s">
        <v>102</v>
      </c>
      <c r="C16" s="401">
        <v>-139</v>
      </c>
      <c r="D16" s="402">
        <v>-147</v>
      </c>
      <c r="E16" s="401">
        <v>-96</v>
      </c>
      <c r="F16" s="401">
        <v>-175</v>
      </c>
      <c r="G16" s="453">
        <v>-557</v>
      </c>
      <c r="H16" s="401">
        <v>-133</v>
      </c>
      <c r="I16" s="401">
        <v>-142</v>
      </c>
      <c r="J16" s="401">
        <v>-142</v>
      </c>
      <c r="K16" s="401">
        <v>-148</v>
      </c>
      <c r="L16" s="453">
        <v>-565</v>
      </c>
      <c r="M16" s="401">
        <v>-139</v>
      </c>
      <c r="N16" s="401">
        <v>-172</v>
      </c>
      <c r="O16" s="401">
        <v>-144</v>
      </c>
      <c r="P16" s="401">
        <v>-171</v>
      </c>
      <c r="Q16" s="453">
        <v>-626</v>
      </c>
      <c r="R16" s="401">
        <v>-146</v>
      </c>
      <c r="S16" s="401">
        <v>-180</v>
      </c>
      <c r="T16" s="401">
        <v>-146</v>
      </c>
      <c r="U16" s="401">
        <v>-272</v>
      </c>
      <c r="V16" s="453">
        <v>-744</v>
      </c>
      <c r="W16" s="401">
        <v>-152</v>
      </c>
      <c r="X16" s="401">
        <v>-152</v>
      </c>
      <c r="Y16" s="401">
        <v>-133</v>
      </c>
      <c r="Z16" s="401">
        <v>-176</v>
      </c>
      <c r="AA16" s="453">
        <v>-613</v>
      </c>
      <c r="AB16" s="401">
        <v>-152</v>
      </c>
      <c r="AC16" s="401">
        <v>-214</v>
      </c>
      <c r="AD16" s="401">
        <v>-169</v>
      </c>
      <c r="AE16" s="401">
        <v>-214</v>
      </c>
      <c r="AF16" s="453">
        <v>-749</v>
      </c>
      <c r="AG16" s="401">
        <v>-205</v>
      </c>
      <c r="AH16" s="401">
        <v>-207</v>
      </c>
      <c r="AI16" s="401">
        <v>-246</v>
      </c>
      <c r="AJ16" s="401">
        <v>-184</v>
      </c>
      <c r="AK16" s="453">
        <v>-842</v>
      </c>
      <c r="AL16" s="401">
        <v>-219</v>
      </c>
      <c r="AM16" s="401"/>
      <c r="AN16" s="401"/>
      <c r="AO16" s="401"/>
      <c r="AP16" s="453"/>
    </row>
    <row r="17" spans="2:42" ht="12.75">
      <c r="B17" s="515" t="s">
        <v>103</v>
      </c>
      <c r="C17" s="390">
        <v>910</v>
      </c>
      <c r="D17" s="389">
        <v>819</v>
      </c>
      <c r="E17" s="390">
        <v>765</v>
      </c>
      <c r="F17" s="390">
        <v>592</v>
      </c>
      <c r="G17" s="450">
        <v>3086</v>
      </c>
      <c r="H17" s="391">
        <v>953</v>
      </c>
      <c r="I17" s="390">
        <v>-4146</v>
      </c>
      <c r="J17" s="390">
        <v>2117</v>
      </c>
      <c r="K17" s="390">
        <v>929</v>
      </c>
      <c r="L17" s="450">
        <v>-147</v>
      </c>
      <c r="M17" s="390">
        <v>1899</v>
      </c>
      <c r="N17" s="390">
        <v>2458</v>
      </c>
      <c r="O17" s="390">
        <v>1959</v>
      </c>
      <c r="P17" s="390">
        <v>1429</v>
      </c>
      <c r="Q17" s="450">
        <v>7745</v>
      </c>
      <c r="R17" s="390">
        <v>1930</v>
      </c>
      <c r="S17" s="390">
        <v>2590</v>
      </c>
      <c r="T17" s="390">
        <v>2224</v>
      </c>
      <c r="U17" s="390">
        <v>2813</v>
      </c>
      <c r="V17" s="450">
        <v>9557</v>
      </c>
      <c r="W17" s="390">
        <v>2319</v>
      </c>
      <c r="X17" s="390">
        <v>3045</v>
      </c>
      <c r="Y17" s="390">
        <v>2997</v>
      </c>
      <c r="Z17" s="390">
        <v>1918</v>
      </c>
      <c r="AA17" s="450">
        <v>10279</v>
      </c>
      <c r="AB17" s="390">
        <v>1896</v>
      </c>
      <c r="AC17" s="390">
        <v>2111</v>
      </c>
      <c r="AD17" s="390">
        <v>2389</v>
      </c>
      <c r="AE17" s="390">
        <v>2822</v>
      </c>
      <c r="AF17" s="450">
        <v>9028</v>
      </c>
      <c r="AG17" s="390">
        <v>2004</v>
      </c>
      <c r="AH17" s="390">
        <v>2715</v>
      </c>
      <c r="AI17" s="390">
        <v>3094</v>
      </c>
      <c r="AJ17" s="390">
        <v>1180</v>
      </c>
      <c r="AK17" s="450">
        <v>8993</v>
      </c>
      <c r="AL17" s="390">
        <v>1103</v>
      </c>
      <c r="AM17" s="390"/>
      <c r="AN17" s="390"/>
      <c r="AO17" s="390"/>
      <c r="AP17" s="450"/>
    </row>
    <row r="18" spans="2:42" ht="12">
      <c r="B18" s="400" t="s">
        <v>104</v>
      </c>
      <c r="C18" s="401">
        <v>547</v>
      </c>
      <c r="D18" s="402">
        <v>440</v>
      </c>
      <c r="E18" s="401">
        <v>457</v>
      </c>
      <c r="F18" s="401">
        <v>630</v>
      </c>
      <c r="G18" s="453">
        <v>2074</v>
      </c>
      <c r="H18" s="401">
        <v>445</v>
      </c>
      <c r="I18" s="401">
        <v>411</v>
      </c>
      <c r="J18" s="401">
        <v>1225</v>
      </c>
      <c r="K18" s="401">
        <v>839</v>
      </c>
      <c r="L18" s="453">
        <v>2920</v>
      </c>
      <c r="M18" s="401">
        <v>763</v>
      </c>
      <c r="N18" s="401">
        <v>1371</v>
      </c>
      <c r="O18" s="401">
        <v>919</v>
      </c>
      <c r="P18" s="401">
        <v>1323</v>
      </c>
      <c r="Q18" s="453">
        <v>4376</v>
      </c>
      <c r="R18" s="401">
        <v>1046</v>
      </c>
      <c r="S18" s="401">
        <v>1150</v>
      </c>
      <c r="T18" s="401">
        <v>1311</v>
      </c>
      <c r="U18" s="401">
        <v>1339</v>
      </c>
      <c r="V18" s="453">
        <v>4846</v>
      </c>
      <c r="W18" s="401">
        <v>1169</v>
      </c>
      <c r="X18" s="401">
        <v>1353</v>
      </c>
      <c r="Y18" s="401">
        <v>1625</v>
      </c>
      <c r="Z18" s="401">
        <v>1180</v>
      </c>
      <c r="AA18" s="453">
        <v>5327</v>
      </c>
      <c r="AB18" s="401">
        <v>1240</v>
      </c>
      <c r="AC18" s="401">
        <v>1258</v>
      </c>
      <c r="AD18" s="401">
        <v>1340</v>
      </c>
      <c r="AE18" s="401">
        <v>1352</v>
      </c>
      <c r="AF18" s="453">
        <v>5000</v>
      </c>
      <c r="AG18" s="401">
        <v>1148</v>
      </c>
      <c r="AH18" s="401">
        <v>1907</v>
      </c>
      <c r="AI18" s="401">
        <v>2052</v>
      </c>
      <c r="AJ18" s="401">
        <v>857</v>
      </c>
      <c r="AK18" s="453">
        <v>5964</v>
      </c>
      <c r="AL18" s="401">
        <v>1849</v>
      </c>
      <c r="AM18" s="401"/>
      <c r="AN18" s="401"/>
      <c r="AO18" s="401"/>
      <c r="AP18" s="453"/>
    </row>
    <row r="19" spans="2:42" ht="12">
      <c r="B19" s="400" t="s">
        <v>105</v>
      </c>
      <c r="C19" s="401">
        <v>71</v>
      </c>
      <c r="D19" s="402">
        <v>108</v>
      </c>
      <c r="E19" s="401">
        <v>36</v>
      </c>
      <c r="F19" s="401">
        <v>40</v>
      </c>
      <c r="G19" s="453">
        <v>255</v>
      </c>
      <c r="H19" s="401">
        <v>284</v>
      </c>
      <c r="I19" s="401">
        <v>-555</v>
      </c>
      <c r="J19" s="401">
        <v>346</v>
      </c>
      <c r="K19" s="401">
        <v>403</v>
      </c>
      <c r="L19" s="453">
        <v>478</v>
      </c>
      <c r="M19" s="401">
        <v>472</v>
      </c>
      <c r="N19" s="401">
        <v>591</v>
      </c>
      <c r="O19" s="401">
        <v>462</v>
      </c>
      <c r="P19" s="401">
        <v>128</v>
      </c>
      <c r="Q19" s="453">
        <v>1653</v>
      </c>
      <c r="R19" s="401">
        <v>56</v>
      </c>
      <c r="S19" s="401">
        <v>743</v>
      </c>
      <c r="T19" s="401">
        <v>306</v>
      </c>
      <c r="U19" s="401">
        <v>847</v>
      </c>
      <c r="V19" s="453">
        <v>1952</v>
      </c>
      <c r="W19" s="401">
        <v>578</v>
      </c>
      <c r="X19" s="401">
        <v>1048</v>
      </c>
      <c r="Y19" s="401">
        <v>557</v>
      </c>
      <c r="Z19" s="401">
        <v>199</v>
      </c>
      <c r="AA19" s="453">
        <v>2382</v>
      </c>
      <c r="AB19" s="401">
        <v>252</v>
      </c>
      <c r="AC19" s="401">
        <v>389</v>
      </c>
      <c r="AD19" s="401">
        <v>341</v>
      </c>
      <c r="AE19" s="401">
        <v>1213</v>
      </c>
      <c r="AF19" s="453">
        <v>2195</v>
      </c>
      <c r="AG19" s="401">
        <v>145</v>
      </c>
      <c r="AH19" s="401">
        <v>297</v>
      </c>
      <c r="AI19" s="401">
        <v>416</v>
      </c>
      <c r="AJ19" s="401">
        <v>78</v>
      </c>
      <c r="AK19" s="453">
        <v>936</v>
      </c>
      <c r="AL19" s="401">
        <v>-100</v>
      </c>
      <c r="AM19" s="401"/>
      <c r="AN19" s="401"/>
      <c r="AO19" s="401"/>
      <c r="AP19" s="453"/>
    </row>
    <row r="20" spans="2:42" ht="12">
      <c r="B20" s="400" t="s">
        <v>106</v>
      </c>
      <c r="C20" s="401">
        <v>124</v>
      </c>
      <c r="D20" s="402">
        <v>9</v>
      </c>
      <c r="E20" s="401">
        <v>-16</v>
      </c>
      <c r="F20" s="401">
        <v>-140</v>
      </c>
      <c r="G20" s="453">
        <v>-23</v>
      </c>
      <c r="H20" s="401">
        <v>-64</v>
      </c>
      <c r="I20" s="401">
        <v>-4189</v>
      </c>
      <c r="J20" s="401">
        <v>174</v>
      </c>
      <c r="K20" s="401">
        <v>-296</v>
      </c>
      <c r="L20" s="453">
        <v>-4375</v>
      </c>
      <c r="M20" s="401">
        <v>376</v>
      </c>
      <c r="N20" s="401">
        <v>515</v>
      </c>
      <c r="O20" s="401">
        <v>106</v>
      </c>
      <c r="P20" s="401">
        <v>77</v>
      </c>
      <c r="Q20" s="453">
        <v>1074</v>
      </c>
      <c r="R20" s="401">
        <v>322</v>
      </c>
      <c r="S20" s="401">
        <v>277</v>
      </c>
      <c r="T20" s="401">
        <v>182</v>
      </c>
      <c r="U20" s="401">
        <v>302</v>
      </c>
      <c r="V20" s="453">
        <v>1083</v>
      </c>
      <c r="W20" s="401">
        <v>169</v>
      </c>
      <c r="X20" s="401">
        <v>220</v>
      </c>
      <c r="Y20" s="401">
        <v>338</v>
      </c>
      <c r="Z20" s="401">
        <v>346</v>
      </c>
      <c r="AA20" s="453">
        <v>1073</v>
      </c>
      <c r="AB20" s="401">
        <v>56</v>
      </c>
      <c r="AC20" s="401">
        <v>113</v>
      </c>
      <c r="AD20" s="401">
        <v>271</v>
      </c>
      <c r="AE20" s="401">
        <v>-239</v>
      </c>
      <c r="AF20" s="453">
        <v>201</v>
      </c>
      <c r="AG20" s="401">
        <v>206</v>
      </c>
      <c r="AH20" s="401">
        <v>43</v>
      </c>
      <c r="AI20" s="401">
        <v>177</v>
      </c>
      <c r="AJ20" s="401">
        <v>-6</v>
      </c>
      <c r="AK20" s="453">
        <v>420</v>
      </c>
      <c r="AL20" s="401">
        <v>-753</v>
      </c>
      <c r="AM20" s="401"/>
      <c r="AN20" s="401"/>
      <c r="AO20" s="401"/>
      <c r="AP20" s="453"/>
    </row>
    <row r="21" spans="2:42" ht="12.75" thickBot="1">
      <c r="B21" s="400" t="s">
        <v>107</v>
      </c>
      <c r="C21" s="401">
        <v>168</v>
      </c>
      <c r="D21" s="402">
        <v>262</v>
      </c>
      <c r="E21" s="401">
        <v>288</v>
      </c>
      <c r="F21" s="401">
        <v>62</v>
      </c>
      <c r="G21" s="453">
        <v>780</v>
      </c>
      <c r="H21" s="401">
        <v>288</v>
      </c>
      <c r="I21" s="401">
        <v>187</v>
      </c>
      <c r="J21" s="401">
        <v>372</v>
      </c>
      <c r="K21" s="401">
        <v>-17</v>
      </c>
      <c r="L21" s="453">
        <v>830</v>
      </c>
      <c r="M21" s="401">
        <v>288</v>
      </c>
      <c r="N21" s="401">
        <v>-19</v>
      </c>
      <c r="O21" s="401">
        <v>472</v>
      </c>
      <c r="P21" s="401">
        <v>-99</v>
      </c>
      <c r="Q21" s="453">
        <v>642</v>
      </c>
      <c r="R21" s="401">
        <v>506</v>
      </c>
      <c r="S21" s="401">
        <v>420</v>
      </c>
      <c r="T21" s="401">
        <v>425</v>
      </c>
      <c r="U21" s="401">
        <v>325</v>
      </c>
      <c r="V21" s="453">
        <v>1676</v>
      </c>
      <c r="W21" s="401">
        <v>403</v>
      </c>
      <c r="X21" s="401">
        <v>424</v>
      </c>
      <c r="Y21" s="401">
        <v>477</v>
      </c>
      <c r="Z21" s="401">
        <v>193</v>
      </c>
      <c r="AA21" s="453">
        <v>1497</v>
      </c>
      <c r="AB21" s="401">
        <v>348</v>
      </c>
      <c r="AC21" s="401">
        <v>351</v>
      </c>
      <c r="AD21" s="401">
        <v>437</v>
      </c>
      <c r="AE21" s="401">
        <v>496</v>
      </c>
      <c r="AF21" s="453">
        <v>1632</v>
      </c>
      <c r="AG21" s="401">
        <v>505</v>
      </c>
      <c r="AH21" s="401">
        <v>468</v>
      </c>
      <c r="AI21" s="401">
        <v>449</v>
      </c>
      <c r="AJ21" s="401">
        <v>251</v>
      </c>
      <c r="AK21" s="453">
        <v>1673</v>
      </c>
      <c r="AL21" s="401">
        <v>107</v>
      </c>
      <c r="AM21" s="401"/>
      <c r="AN21" s="401"/>
      <c r="AO21" s="401"/>
      <c r="AP21" s="453"/>
    </row>
    <row r="22" spans="2:42" ht="13.5" thickBot="1">
      <c r="B22" s="388" t="s">
        <v>108</v>
      </c>
      <c r="C22" s="393">
        <v>857</v>
      </c>
      <c r="D22" s="393">
        <v>380</v>
      </c>
      <c r="E22" s="394">
        <v>1127</v>
      </c>
      <c r="F22" s="394">
        <v>54</v>
      </c>
      <c r="G22" s="451">
        <v>2418</v>
      </c>
      <c r="H22" s="406">
        <v>776</v>
      </c>
      <c r="I22" s="394">
        <v>-4293</v>
      </c>
      <c r="J22" s="394">
        <v>1461</v>
      </c>
      <c r="K22" s="407">
        <v>-664</v>
      </c>
      <c r="L22" s="451">
        <v>-2720</v>
      </c>
      <c r="M22" s="394">
        <v>1662</v>
      </c>
      <c r="N22" s="394">
        <v>2627</v>
      </c>
      <c r="O22" s="394">
        <v>1625</v>
      </c>
      <c r="P22" s="394">
        <v>321</v>
      </c>
      <c r="Q22" s="451">
        <v>6235</v>
      </c>
      <c r="R22" s="394">
        <v>993</v>
      </c>
      <c r="S22" s="394">
        <v>2999</v>
      </c>
      <c r="T22" s="394">
        <v>2311</v>
      </c>
      <c r="U22" s="394">
        <v>3339</v>
      </c>
      <c r="V22" s="451">
        <v>9642</v>
      </c>
      <c r="W22" s="394">
        <v>2838</v>
      </c>
      <c r="X22" s="394">
        <v>2701</v>
      </c>
      <c r="Y22" s="394">
        <v>2890</v>
      </c>
      <c r="Z22" s="394">
        <v>2649</v>
      </c>
      <c r="AA22" s="451">
        <v>11078</v>
      </c>
      <c r="AB22" s="394">
        <v>2040</v>
      </c>
      <c r="AC22" s="394">
        <v>3047</v>
      </c>
      <c r="AD22" s="394">
        <v>2968</v>
      </c>
      <c r="AE22" s="394">
        <v>2023</v>
      </c>
      <c r="AF22" s="451">
        <v>9888</v>
      </c>
      <c r="AG22" s="394">
        <v>1829</v>
      </c>
      <c r="AH22" s="394">
        <v>2932</v>
      </c>
      <c r="AI22" s="394">
        <v>2700</v>
      </c>
      <c r="AJ22" s="394">
        <v>1401</v>
      </c>
      <c r="AK22" s="451">
        <v>8862</v>
      </c>
      <c r="AL22" s="394">
        <v>-969</v>
      </c>
      <c r="AM22" s="394"/>
      <c r="AN22" s="394"/>
      <c r="AO22" s="394"/>
      <c r="AP22" s="451"/>
    </row>
    <row r="23" spans="2:42" ht="12.75">
      <c r="B23" s="405" t="s">
        <v>109</v>
      </c>
      <c r="C23" s="389">
        <v>523</v>
      </c>
      <c r="D23" s="390">
        <v>520</v>
      </c>
      <c r="E23" s="390">
        <v>526</v>
      </c>
      <c r="F23" s="390">
        <v>542</v>
      </c>
      <c r="G23" s="450">
        <v>2111</v>
      </c>
      <c r="H23" s="391">
        <v>522</v>
      </c>
      <c r="I23" s="390">
        <v>524</v>
      </c>
      <c r="J23" s="390">
        <v>460</v>
      </c>
      <c r="K23" s="390">
        <v>485</v>
      </c>
      <c r="L23" s="450">
        <v>1991</v>
      </c>
      <c r="M23" s="390">
        <v>452</v>
      </c>
      <c r="N23" s="390">
        <v>464</v>
      </c>
      <c r="O23" s="390">
        <v>469</v>
      </c>
      <c r="P23" s="390">
        <v>510</v>
      </c>
      <c r="Q23" s="450">
        <v>1895</v>
      </c>
      <c r="R23" s="390">
        <v>515</v>
      </c>
      <c r="S23" s="390">
        <v>508</v>
      </c>
      <c r="T23" s="390">
        <v>537</v>
      </c>
      <c r="U23" s="390">
        <v>550</v>
      </c>
      <c r="V23" s="450">
        <v>2110</v>
      </c>
      <c r="W23" s="390">
        <v>562</v>
      </c>
      <c r="X23" s="390">
        <v>581</v>
      </c>
      <c r="Y23" s="390">
        <v>616</v>
      </c>
      <c r="Z23" s="390">
        <v>662</v>
      </c>
      <c r="AA23" s="450">
        <v>2421</v>
      </c>
      <c r="AB23" s="390">
        <v>626</v>
      </c>
      <c r="AC23" s="390">
        <v>673</v>
      </c>
      <c r="AD23" s="390">
        <v>677</v>
      </c>
      <c r="AE23" s="390">
        <v>697</v>
      </c>
      <c r="AF23" s="450">
        <v>2673</v>
      </c>
      <c r="AG23" s="390">
        <v>833</v>
      </c>
      <c r="AH23" s="390">
        <v>846</v>
      </c>
      <c r="AI23" s="390">
        <v>893</v>
      </c>
      <c r="AJ23" s="390">
        <v>925</v>
      </c>
      <c r="AK23" s="450">
        <v>3497</v>
      </c>
      <c r="AL23" s="390">
        <v>935</v>
      </c>
      <c r="AM23" s="390"/>
      <c r="AN23" s="390"/>
      <c r="AO23" s="390"/>
      <c r="AP23" s="450"/>
    </row>
    <row r="24" spans="2:42" ht="12">
      <c r="B24" s="396" t="s">
        <v>92</v>
      </c>
      <c r="C24" s="401">
        <v>408</v>
      </c>
      <c r="D24" s="401">
        <v>405</v>
      </c>
      <c r="E24" s="401">
        <v>403</v>
      </c>
      <c r="F24" s="401">
        <v>417</v>
      </c>
      <c r="G24" s="453">
        <v>1633</v>
      </c>
      <c r="H24" s="401">
        <v>388</v>
      </c>
      <c r="I24" s="401">
        <v>393</v>
      </c>
      <c r="J24" s="401">
        <v>310</v>
      </c>
      <c r="K24" s="401">
        <v>317</v>
      </c>
      <c r="L24" s="453">
        <v>1408</v>
      </c>
      <c r="M24" s="401">
        <v>310</v>
      </c>
      <c r="N24" s="401">
        <v>314</v>
      </c>
      <c r="O24" s="401">
        <v>318</v>
      </c>
      <c r="P24" s="401">
        <v>327</v>
      </c>
      <c r="Q24" s="453">
        <v>1269</v>
      </c>
      <c r="R24" s="401">
        <v>324</v>
      </c>
      <c r="S24" s="401">
        <v>312</v>
      </c>
      <c r="T24" s="401">
        <v>328</v>
      </c>
      <c r="U24" s="401">
        <v>353</v>
      </c>
      <c r="V24" s="453">
        <v>1317</v>
      </c>
      <c r="W24" s="401">
        <v>361</v>
      </c>
      <c r="X24" s="401">
        <v>374</v>
      </c>
      <c r="Y24" s="401">
        <v>394</v>
      </c>
      <c r="Z24" s="401">
        <v>439</v>
      </c>
      <c r="AA24" s="453">
        <v>1568</v>
      </c>
      <c r="AB24" s="401">
        <v>412</v>
      </c>
      <c r="AC24" s="401">
        <v>451</v>
      </c>
      <c r="AD24" s="401">
        <v>452</v>
      </c>
      <c r="AE24" s="401">
        <v>476</v>
      </c>
      <c r="AF24" s="453">
        <v>1791</v>
      </c>
      <c r="AG24" s="401">
        <v>571</v>
      </c>
      <c r="AH24" s="401">
        <v>589</v>
      </c>
      <c r="AI24" s="401">
        <v>595</v>
      </c>
      <c r="AJ24" s="401">
        <v>625</v>
      </c>
      <c r="AK24" s="453">
        <v>2380</v>
      </c>
      <c r="AL24" s="401">
        <v>624</v>
      </c>
      <c r="AM24" s="401"/>
      <c r="AN24" s="401"/>
      <c r="AO24" s="401"/>
      <c r="AP24" s="453"/>
    </row>
    <row r="25" spans="2:42" ht="12">
      <c r="B25" s="400" t="s">
        <v>100</v>
      </c>
      <c r="C25" s="401">
        <v>86</v>
      </c>
      <c r="D25" s="401">
        <v>87</v>
      </c>
      <c r="E25" s="401">
        <v>90</v>
      </c>
      <c r="F25" s="401">
        <v>88</v>
      </c>
      <c r="G25" s="453">
        <v>351</v>
      </c>
      <c r="H25" s="401">
        <v>90</v>
      </c>
      <c r="I25" s="401">
        <v>85</v>
      </c>
      <c r="J25" s="401">
        <v>89</v>
      </c>
      <c r="K25" s="401">
        <v>91</v>
      </c>
      <c r="L25" s="453">
        <v>355</v>
      </c>
      <c r="M25" s="401">
        <v>91</v>
      </c>
      <c r="N25" s="401">
        <v>90</v>
      </c>
      <c r="O25" s="401">
        <v>92</v>
      </c>
      <c r="P25" s="401">
        <v>95</v>
      </c>
      <c r="Q25" s="453">
        <v>368</v>
      </c>
      <c r="R25" s="401">
        <v>97</v>
      </c>
      <c r="S25" s="401">
        <v>99</v>
      </c>
      <c r="T25" s="401">
        <v>99</v>
      </c>
      <c r="U25" s="401">
        <v>97</v>
      </c>
      <c r="V25" s="453">
        <v>392</v>
      </c>
      <c r="W25" s="401">
        <v>103</v>
      </c>
      <c r="X25" s="401">
        <v>103</v>
      </c>
      <c r="Y25" s="401">
        <v>104</v>
      </c>
      <c r="Z25" s="401">
        <v>112</v>
      </c>
      <c r="AA25" s="453">
        <v>422</v>
      </c>
      <c r="AB25" s="401">
        <v>114</v>
      </c>
      <c r="AC25" s="401">
        <v>114</v>
      </c>
      <c r="AD25" s="401">
        <v>115</v>
      </c>
      <c r="AE25" s="401">
        <v>118</v>
      </c>
      <c r="AF25" s="453">
        <v>461</v>
      </c>
      <c r="AG25" s="401">
        <v>157</v>
      </c>
      <c r="AH25" s="401">
        <v>153</v>
      </c>
      <c r="AI25" s="401">
        <v>158</v>
      </c>
      <c r="AJ25" s="401">
        <v>162</v>
      </c>
      <c r="AK25" s="453">
        <v>630</v>
      </c>
      <c r="AL25" s="401">
        <v>167</v>
      </c>
      <c r="AM25" s="401"/>
      <c r="AN25" s="401"/>
      <c r="AO25" s="401"/>
      <c r="AP25" s="453"/>
    </row>
    <row r="26" spans="2:42" ht="12">
      <c r="B26" s="400" t="s">
        <v>101</v>
      </c>
      <c r="C26" s="408">
        <v>0</v>
      </c>
      <c r="D26" s="401">
        <v>1</v>
      </c>
      <c r="E26" s="401">
        <v>1</v>
      </c>
      <c r="F26" s="401">
        <v>4</v>
      </c>
      <c r="G26" s="453">
        <v>6</v>
      </c>
      <c r="H26" s="401">
        <v>17</v>
      </c>
      <c r="I26" s="401">
        <v>20</v>
      </c>
      <c r="J26" s="401">
        <v>37</v>
      </c>
      <c r="K26" s="401">
        <v>48</v>
      </c>
      <c r="L26" s="453">
        <v>122</v>
      </c>
      <c r="M26" s="401">
        <v>34</v>
      </c>
      <c r="N26" s="401">
        <v>39</v>
      </c>
      <c r="O26" s="401">
        <v>36</v>
      </c>
      <c r="P26" s="401">
        <v>64</v>
      </c>
      <c r="Q26" s="453">
        <v>173</v>
      </c>
      <c r="R26" s="401">
        <v>71</v>
      </c>
      <c r="S26" s="401">
        <v>72</v>
      </c>
      <c r="T26" s="401">
        <v>85</v>
      </c>
      <c r="U26" s="401">
        <v>73</v>
      </c>
      <c r="V26" s="453">
        <v>301</v>
      </c>
      <c r="W26" s="401">
        <v>75</v>
      </c>
      <c r="X26" s="401">
        <v>78</v>
      </c>
      <c r="Y26" s="401">
        <v>89</v>
      </c>
      <c r="Z26" s="401">
        <v>76</v>
      </c>
      <c r="AA26" s="453">
        <v>318</v>
      </c>
      <c r="AB26" s="401">
        <v>75</v>
      </c>
      <c r="AC26" s="401">
        <v>82</v>
      </c>
      <c r="AD26" s="401">
        <v>80</v>
      </c>
      <c r="AE26" s="401">
        <v>71</v>
      </c>
      <c r="AF26" s="453">
        <v>308</v>
      </c>
      <c r="AG26" s="401">
        <v>70</v>
      </c>
      <c r="AH26" s="401">
        <v>66</v>
      </c>
      <c r="AI26" s="401">
        <v>100</v>
      </c>
      <c r="AJ26" s="401">
        <v>83</v>
      </c>
      <c r="AK26" s="453">
        <v>319</v>
      </c>
      <c r="AL26" s="401">
        <v>94</v>
      </c>
      <c r="AM26" s="401"/>
      <c r="AN26" s="401"/>
      <c r="AO26" s="401"/>
      <c r="AP26" s="453"/>
    </row>
    <row r="27" spans="2:42" ht="15" thickBot="1">
      <c r="B27" s="400" t="s">
        <v>102</v>
      </c>
      <c r="C27" s="401">
        <v>29</v>
      </c>
      <c r="D27" s="401">
        <v>27</v>
      </c>
      <c r="E27" s="401">
        <v>32</v>
      </c>
      <c r="F27" s="401">
        <v>33</v>
      </c>
      <c r="G27" s="453">
        <v>121</v>
      </c>
      <c r="H27" s="401">
        <v>27</v>
      </c>
      <c r="I27" s="401">
        <v>26</v>
      </c>
      <c r="J27" s="401">
        <v>24</v>
      </c>
      <c r="K27" s="401">
        <v>29</v>
      </c>
      <c r="L27" s="453">
        <v>106</v>
      </c>
      <c r="M27" s="401">
        <v>17</v>
      </c>
      <c r="N27" s="401">
        <v>21</v>
      </c>
      <c r="O27" s="401">
        <v>23</v>
      </c>
      <c r="P27" s="401">
        <v>24</v>
      </c>
      <c r="Q27" s="453">
        <v>85</v>
      </c>
      <c r="R27" s="401">
        <v>23</v>
      </c>
      <c r="S27" s="401">
        <v>25</v>
      </c>
      <c r="T27" s="401">
        <v>25</v>
      </c>
      <c r="U27" s="401">
        <v>27</v>
      </c>
      <c r="V27" s="453">
        <v>100</v>
      </c>
      <c r="W27" s="401">
        <v>23</v>
      </c>
      <c r="X27" s="401">
        <v>26</v>
      </c>
      <c r="Y27" s="401">
        <v>29</v>
      </c>
      <c r="Z27" s="401">
        <v>35</v>
      </c>
      <c r="AA27" s="453">
        <v>113</v>
      </c>
      <c r="AB27" s="401">
        <v>25</v>
      </c>
      <c r="AC27" s="401">
        <v>26</v>
      </c>
      <c r="AD27" s="401">
        <v>30</v>
      </c>
      <c r="AE27" s="401">
        <v>32</v>
      </c>
      <c r="AF27" s="453">
        <v>113</v>
      </c>
      <c r="AG27" s="401">
        <v>35</v>
      </c>
      <c r="AH27" s="401">
        <v>38</v>
      </c>
      <c r="AI27" s="401">
        <v>40</v>
      </c>
      <c r="AJ27" s="401">
        <v>55</v>
      </c>
      <c r="AK27" s="453">
        <v>168</v>
      </c>
      <c r="AL27" s="401">
        <v>50</v>
      </c>
      <c r="AM27" s="401"/>
      <c r="AN27" s="401"/>
      <c r="AO27" s="401"/>
      <c r="AP27" s="453"/>
    </row>
    <row r="28" spans="2:42" ht="12.75">
      <c r="B28" s="405" t="s">
        <v>110</v>
      </c>
      <c r="C28" s="389">
        <v>387</v>
      </c>
      <c r="D28" s="389">
        <v>299</v>
      </c>
      <c r="E28" s="390">
        <v>239</v>
      </c>
      <c r="F28" s="390">
        <v>50</v>
      </c>
      <c r="G28" s="450">
        <v>975</v>
      </c>
      <c r="H28" s="391">
        <v>431</v>
      </c>
      <c r="I28" s="390">
        <v>-4670</v>
      </c>
      <c r="J28" s="390">
        <v>1657</v>
      </c>
      <c r="K28" s="390">
        <v>444</v>
      </c>
      <c r="L28" s="450">
        <v>-2138</v>
      </c>
      <c r="M28" s="390">
        <v>1447</v>
      </c>
      <c r="N28" s="390">
        <v>1994</v>
      </c>
      <c r="O28" s="390">
        <v>1490</v>
      </c>
      <c r="P28" s="390">
        <v>919</v>
      </c>
      <c r="Q28" s="450">
        <v>5850</v>
      </c>
      <c r="R28" s="390">
        <v>1415</v>
      </c>
      <c r="S28" s="390">
        <v>2082</v>
      </c>
      <c r="T28" s="390">
        <v>1687</v>
      </c>
      <c r="U28" s="390">
        <v>2263</v>
      </c>
      <c r="V28" s="450">
        <v>7447</v>
      </c>
      <c r="W28" s="390">
        <v>1757</v>
      </c>
      <c r="X28" s="390">
        <v>2464</v>
      </c>
      <c r="Y28" s="390">
        <v>2381</v>
      </c>
      <c r="Z28" s="390">
        <v>1256</v>
      </c>
      <c r="AA28" s="450">
        <v>7858</v>
      </c>
      <c r="AB28" s="390">
        <v>1270</v>
      </c>
      <c r="AC28" s="390">
        <v>1438</v>
      </c>
      <c r="AD28" s="390">
        <v>1712</v>
      </c>
      <c r="AE28" s="390">
        <v>2125</v>
      </c>
      <c r="AF28" s="450">
        <v>6355</v>
      </c>
      <c r="AG28" s="390">
        <v>1171</v>
      </c>
      <c r="AH28" s="390">
        <v>1869</v>
      </c>
      <c r="AI28" s="390">
        <v>2201</v>
      </c>
      <c r="AJ28" s="390">
        <v>255</v>
      </c>
      <c r="AK28" s="450">
        <v>5496</v>
      </c>
      <c r="AL28" s="390">
        <v>168</v>
      </c>
      <c r="AM28" s="390"/>
      <c r="AN28" s="390"/>
      <c r="AO28" s="390"/>
      <c r="AP28" s="450"/>
    </row>
    <row r="29" spans="2:42" ht="12">
      <c r="B29" s="396" t="s">
        <v>92</v>
      </c>
      <c r="C29" s="401">
        <v>524</v>
      </c>
      <c r="D29" s="402">
        <v>195</v>
      </c>
      <c r="E29" s="401">
        <v>16</v>
      </c>
      <c r="F29" s="401">
        <v>39</v>
      </c>
      <c r="G29" s="453">
        <v>774</v>
      </c>
      <c r="H29" s="401">
        <v>433</v>
      </c>
      <c r="I29" s="401">
        <v>-4773</v>
      </c>
      <c r="J29" s="401">
        <v>1456</v>
      </c>
      <c r="K29" s="401">
        <v>624</v>
      </c>
      <c r="L29" s="453">
        <v>-2260</v>
      </c>
      <c r="M29" s="401">
        <v>1431</v>
      </c>
      <c r="N29" s="401">
        <v>2389</v>
      </c>
      <c r="O29" s="401">
        <v>1231</v>
      </c>
      <c r="P29" s="401">
        <v>1320</v>
      </c>
      <c r="Q29" s="453">
        <v>6371</v>
      </c>
      <c r="R29" s="401">
        <v>1425</v>
      </c>
      <c r="S29" s="401">
        <v>1976</v>
      </c>
      <c r="T29" s="401">
        <v>1365</v>
      </c>
      <c r="U29" s="401">
        <v>2242</v>
      </c>
      <c r="V29" s="453">
        <v>7008</v>
      </c>
      <c r="W29" s="401">
        <v>1659</v>
      </c>
      <c r="X29" s="401">
        <v>2177</v>
      </c>
      <c r="Y29" s="401">
        <v>2116</v>
      </c>
      <c r="Z29" s="401">
        <v>1181</v>
      </c>
      <c r="AA29" s="453">
        <v>7133</v>
      </c>
      <c r="AB29" s="401">
        <v>1099</v>
      </c>
      <c r="AC29" s="401">
        <v>1125</v>
      </c>
      <c r="AD29" s="401">
        <v>1308</v>
      </c>
      <c r="AE29" s="401">
        <v>1590</v>
      </c>
      <c r="AF29" s="453">
        <v>4932</v>
      </c>
      <c r="AG29" s="401">
        <v>867</v>
      </c>
      <c r="AH29" s="401">
        <v>1396</v>
      </c>
      <c r="AI29" s="401">
        <v>1798</v>
      </c>
      <c r="AJ29" s="401">
        <v>169</v>
      </c>
      <c r="AK29" s="453">
        <v>4230</v>
      </c>
      <c r="AL29" s="401">
        <v>273</v>
      </c>
      <c r="AM29" s="401"/>
      <c r="AN29" s="401"/>
      <c r="AO29" s="401"/>
      <c r="AP29" s="453"/>
    </row>
    <row r="30" spans="2:42" ht="12">
      <c r="B30" s="400" t="s">
        <v>100</v>
      </c>
      <c r="C30" s="401">
        <v>37</v>
      </c>
      <c r="D30" s="401">
        <v>282</v>
      </c>
      <c r="E30" s="401">
        <v>361</v>
      </c>
      <c r="F30" s="401">
        <v>237</v>
      </c>
      <c r="G30" s="453">
        <v>917</v>
      </c>
      <c r="H30" s="401">
        <v>144</v>
      </c>
      <c r="I30" s="401">
        <v>272</v>
      </c>
      <c r="J30" s="401">
        <v>352</v>
      </c>
      <c r="K30" s="401">
        <v>317</v>
      </c>
      <c r="L30" s="453">
        <v>1085</v>
      </c>
      <c r="M30" s="401">
        <v>192</v>
      </c>
      <c r="N30" s="401">
        <v>253</v>
      </c>
      <c r="O30" s="401">
        <v>452</v>
      </c>
      <c r="P30" s="401">
        <v>274</v>
      </c>
      <c r="Q30" s="453">
        <v>1171</v>
      </c>
      <c r="R30" s="401">
        <v>203</v>
      </c>
      <c r="S30" s="401">
        <v>343</v>
      </c>
      <c r="T30" s="401">
        <v>519</v>
      </c>
      <c r="U30" s="401">
        <v>337</v>
      </c>
      <c r="V30" s="453">
        <v>1402</v>
      </c>
      <c r="W30" s="401">
        <v>269</v>
      </c>
      <c r="X30" s="401">
        <v>461</v>
      </c>
      <c r="Y30" s="401">
        <v>505</v>
      </c>
      <c r="Z30" s="401">
        <v>381</v>
      </c>
      <c r="AA30" s="453">
        <v>1616</v>
      </c>
      <c r="AB30" s="401">
        <v>357</v>
      </c>
      <c r="AC30" s="401">
        <v>563</v>
      </c>
      <c r="AD30" s="401">
        <v>597</v>
      </c>
      <c r="AE30" s="401">
        <v>789</v>
      </c>
      <c r="AF30" s="453">
        <v>2306</v>
      </c>
      <c r="AG30" s="401">
        <v>521</v>
      </c>
      <c r="AH30" s="401">
        <v>702</v>
      </c>
      <c r="AI30" s="401">
        <v>766</v>
      </c>
      <c r="AJ30" s="401">
        <v>442</v>
      </c>
      <c r="AK30" s="453">
        <v>2431</v>
      </c>
      <c r="AL30" s="401">
        <v>535</v>
      </c>
      <c r="AM30" s="401"/>
      <c r="AN30" s="401"/>
      <c r="AO30" s="401"/>
      <c r="AP30" s="453"/>
    </row>
    <row r="31" spans="2:42" ht="12">
      <c r="B31" s="400" t="s">
        <v>101</v>
      </c>
      <c r="C31" s="401">
        <v>-6</v>
      </c>
      <c r="D31" s="401">
        <v>-4</v>
      </c>
      <c r="E31" s="401">
        <v>-10</v>
      </c>
      <c r="F31" s="401">
        <v>-18</v>
      </c>
      <c r="G31" s="453">
        <v>-38</v>
      </c>
      <c r="H31" s="401">
        <v>14</v>
      </c>
      <c r="I31" s="401">
        <v>-1</v>
      </c>
      <c r="J31" s="401">
        <v>15</v>
      </c>
      <c r="K31" s="401">
        <v>-320</v>
      </c>
      <c r="L31" s="453">
        <v>-292</v>
      </c>
      <c r="M31" s="401">
        <v>-20</v>
      </c>
      <c r="N31" s="401">
        <v>-455</v>
      </c>
      <c r="O31" s="401">
        <v>-26</v>
      </c>
      <c r="P31" s="401">
        <v>-480</v>
      </c>
      <c r="Q31" s="453">
        <v>-981</v>
      </c>
      <c r="R31" s="401">
        <v>-44</v>
      </c>
      <c r="S31" s="401">
        <v>-32</v>
      </c>
      <c r="T31" s="401">
        <v>-26</v>
      </c>
      <c r="U31" s="401">
        <v>-17</v>
      </c>
      <c r="V31" s="453">
        <v>-119</v>
      </c>
      <c r="W31" s="401">
        <v>4</v>
      </c>
      <c r="X31" s="401">
        <v>4</v>
      </c>
      <c r="Y31" s="401">
        <v>-78</v>
      </c>
      <c r="Z31" s="401">
        <v>-95</v>
      </c>
      <c r="AA31" s="453">
        <v>-165</v>
      </c>
      <c r="AB31" s="401">
        <v>-9</v>
      </c>
      <c r="AC31" s="401">
        <v>-10</v>
      </c>
      <c r="AD31" s="401">
        <v>6</v>
      </c>
      <c r="AE31" s="401">
        <v>-8</v>
      </c>
      <c r="AF31" s="453">
        <v>-21</v>
      </c>
      <c r="AG31" s="401">
        <v>23</v>
      </c>
      <c r="AH31" s="401">
        <v>16</v>
      </c>
      <c r="AI31" s="401">
        <v>-77</v>
      </c>
      <c r="AJ31" s="401">
        <v>-117</v>
      </c>
      <c r="AK31" s="453">
        <v>-155</v>
      </c>
      <c r="AL31" s="401">
        <v>-371</v>
      </c>
      <c r="AM31" s="401"/>
      <c r="AN31" s="401"/>
      <c r="AO31" s="401"/>
      <c r="AP31" s="453"/>
    </row>
    <row r="32" spans="2:42" ht="14.25">
      <c r="B32" s="400" t="s">
        <v>102</v>
      </c>
      <c r="C32" s="401">
        <v>-168</v>
      </c>
      <c r="D32" s="401">
        <v>-174</v>
      </c>
      <c r="E32" s="401">
        <v>-128</v>
      </c>
      <c r="F32" s="401">
        <v>-208</v>
      </c>
      <c r="G32" s="453">
        <v>-678</v>
      </c>
      <c r="H32" s="401">
        <v>-160</v>
      </c>
      <c r="I32" s="401">
        <v>-168</v>
      </c>
      <c r="J32" s="401">
        <v>-166</v>
      </c>
      <c r="K32" s="401">
        <v>-177</v>
      </c>
      <c r="L32" s="453">
        <v>-671</v>
      </c>
      <c r="M32" s="401">
        <v>-156</v>
      </c>
      <c r="N32" s="401">
        <v>-193</v>
      </c>
      <c r="O32" s="401">
        <v>-167</v>
      </c>
      <c r="P32" s="401">
        <v>-195</v>
      </c>
      <c r="Q32" s="453">
        <v>-711</v>
      </c>
      <c r="R32" s="401">
        <v>-169</v>
      </c>
      <c r="S32" s="401">
        <v>-205</v>
      </c>
      <c r="T32" s="401">
        <v>-171</v>
      </c>
      <c r="U32" s="401">
        <v>-299</v>
      </c>
      <c r="V32" s="453">
        <v>-844</v>
      </c>
      <c r="W32" s="401">
        <v>-175</v>
      </c>
      <c r="X32" s="401">
        <v>-178</v>
      </c>
      <c r="Y32" s="401">
        <v>-162</v>
      </c>
      <c r="Z32" s="401">
        <v>-211</v>
      </c>
      <c r="AA32" s="453">
        <v>-726</v>
      </c>
      <c r="AB32" s="401">
        <v>-177</v>
      </c>
      <c r="AC32" s="401">
        <v>-240</v>
      </c>
      <c r="AD32" s="401">
        <v>-199</v>
      </c>
      <c r="AE32" s="401">
        <v>-246</v>
      </c>
      <c r="AF32" s="453">
        <v>-862</v>
      </c>
      <c r="AG32" s="401">
        <v>-240</v>
      </c>
      <c r="AH32" s="401">
        <v>-245</v>
      </c>
      <c r="AI32" s="401">
        <v>-286</v>
      </c>
      <c r="AJ32" s="401">
        <v>-239</v>
      </c>
      <c r="AK32" s="453">
        <v>-1010</v>
      </c>
      <c r="AL32" s="401">
        <v>-269</v>
      </c>
      <c r="AM32" s="401"/>
      <c r="AN32" s="401"/>
      <c r="AO32" s="401"/>
      <c r="AP32" s="453"/>
    </row>
    <row r="33" spans="2:42" ht="13.5" thickBot="1">
      <c r="B33" s="409" t="s">
        <v>111</v>
      </c>
      <c r="C33" s="410">
        <v>334</v>
      </c>
      <c r="D33" s="410">
        <v>-140</v>
      </c>
      <c r="E33" s="411">
        <v>601</v>
      </c>
      <c r="F33" s="411">
        <v>-488</v>
      </c>
      <c r="G33" s="454">
        <v>307</v>
      </c>
      <c r="H33" s="412">
        <v>254</v>
      </c>
      <c r="I33" s="411">
        <v>-4817</v>
      </c>
      <c r="J33" s="411">
        <v>1001</v>
      </c>
      <c r="K33" s="411">
        <v>-1149</v>
      </c>
      <c r="L33" s="454">
        <v>-4711</v>
      </c>
      <c r="M33" s="411">
        <v>1210</v>
      </c>
      <c r="N33" s="411">
        <v>2163</v>
      </c>
      <c r="O33" s="411">
        <v>1156</v>
      </c>
      <c r="P33" s="411">
        <v>-189</v>
      </c>
      <c r="Q33" s="454">
        <v>4340</v>
      </c>
      <c r="R33" s="411">
        <v>478</v>
      </c>
      <c r="S33" s="411">
        <v>2491</v>
      </c>
      <c r="T33" s="411">
        <v>1774</v>
      </c>
      <c r="U33" s="411">
        <v>2789</v>
      </c>
      <c r="V33" s="454">
        <v>7532</v>
      </c>
      <c r="W33" s="411">
        <v>2276</v>
      </c>
      <c r="X33" s="411">
        <v>2120</v>
      </c>
      <c r="Y33" s="411">
        <v>2274</v>
      </c>
      <c r="Z33" s="411">
        <v>1987</v>
      </c>
      <c r="AA33" s="454">
        <v>8657</v>
      </c>
      <c r="AB33" s="411">
        <v>1414</v>
      </c>
      <c r="AC33" s="411">
        <v>2374</v>
      </c>
      <c r="AD33" s="411">
        <v>2291</v>
      </c>
      <c r="AE33" s="411">
        <v>1326</v>
      </c>
      <c r="AF33" s="454">
        <v>7215</v>
      </c>
      <c r="AG33" s="411">
        <v>996</v>
      </c>
      <c r="AH33" s="411">
        <v>2086</v>
      </c>
      <c r="AI33" s="411">
        <v>1807</v>
      </c>
      <c r="AJ33" s="411">
        <v>476</v>
      </c>
      <c r="AK33" s="454">
        <v>5365</v>
      </c>
      <c r="AL33" s="411">
        <v>-1904</v>
      </c>
      <c r="AM33" s="411"/>
      <c r="AN33" s="411"/>
      <c r="AO33" s="411"/>
      <c r="AP33" s="454"/>
    </row>
    <row r="34" spans="2:42" ht="12.75">
      <c r="B34" s="413" t="s">
        <v>112</v>
      </c>
      <c r="C34" s="393">
        <v>145</v>
      </c>
      <c r="D34" s="393">
        <v>-229</v>
      </c>
      <c r="E34" s="393">
        <v>652</v>
      </c>
      <c r="F34" s="394">
        <v>-478</v>
      </c>
      <c r="G34" s="451">
        <v>90</v>
      </c>
      <c r="H34" s="395">
        <v>126</v>
      </c>
      <c r="I34" s="394">
        <v>-5390</v>
      </c>
      <c r="J34" s="394">
        <v>615</v>
      </c>
      <c r="K34" s="394">
        <v>-1179</v>
      </c>
      <c r="L34" s="451">
        <v>-5828</v>
      </c>
      <c r="M34" s="394">
        <v>868</v>
      </c>
      <c r="N34" s="394">
        <v>1549</v>
      </c>
      <c r="O34" s="394">
        <v>885</v>
      </c>
      <c r="P34" s="394">
        <v>-69</v>
      </c>
      <c r="Q34" s="451">
        <v>3233</v>
      </c>
      <c r="R34" s="394">
        <v>336</v>
      </c>
      <c r="S34" s="394">
        <v>1792</v>
      </c>
      <c r="T34" s="394">
        <v>1569</v>
      </c>
      <c r="U34" s="394">
        <v>2043</v>
      </c>
      <c r="V34" s="451">
        <v>5740</v>
      </c>
      <c r="W34" s="394">
        <v>2088</v>
      </c>
      <c r="X34" s="394">
        <v>1754</v>
      </c>
      <c r="Y34" s="394">
        <v>1697</v>
      </c>
      <c r="Z34" s="394">
        <v>1634</v>
      </c>
      <c r="AA34" s="451">
        <v>7173</v>
      </c>
      <c r="AB34" s="394">
        <v>1044</v>
      </c>
      <c r="AC34" s="394">
        <v>1773</v>
      </c>
      <c r="AD34" s="394">
        <v>2075</v>
      </c>
      <c r="AE34" s="394">
        <v>902</v>
      </c>
      <c r="AF34" s="451">
        <v>5604</v>
      </c>
      <c r="AG34" s="394">
        <v>849</v>
      </c>
      <c r="AH34" s="394">
        <v>1601</v>
      </c>
      <c r="AI34" s="394">
        <v>1266</v>
      </c>
      <c r="AJ34" s="394">
        <v>582</v>
      </c>
      <c r="AK34" s="451">
        <v>4298</v>
      </c>
      <c r="AL34" s="394">
        <v>-2245</v>
      </c>
      <c r="AM34" s="394"/>
      <c r="AN34" s="394"/>
      <c r="AO34" s="394"/>
      <c r="AP34" s="451"/>
    </row>
    <row r="35" spans="2:42" ht="12.75" thickBot="1">
      <c r="B35" s="414" t="s">
        <v>113</v>
      </c>
      <c r="C35" s="415">
        <v>149</v>
      </c>
      <c r="D35" s="415">
        <v>-207</v>
      </c>
      <c r="E35" s="415">
        <v>655</v>
      </c>
      <c r="F35" s="404">
        <v>-421</v>
      </c>
      <c r="G35" s="455">
        <v>176</v>
      </c>
      <c r="H35" s="403">
        <v>64</v>
      </c>
      <c r="I35" s="404">
        <v>-5197</v>
      </c>
      <c r="J35" s="404">
        <v>538</v>
      </c>
      <c r="K35" s="404">
        <v>-1216</v>
      </c>
      <c r="L35" s="455">
        <v>-5811</v>
      </c>
      <c r="M35" s="404">
        <v>756</v>
      </c>
      <c r="N35" s="404">
        <v>1367</v>
      </c>
      <c r="O35" s="404">
        <v>795</v>
      </c>
      <c r="P35" s="404">
        <v>-81</v>
      </c>
      <c r="Q35" s="455">
        <v>2837</v>
      </c>
      <c r="R35" s="404">
        <v>337</v>
      </c>
      <c r="S35" s="404">
        <v>1608</v>
      </c>
      <c r="T35" s="404">
        <v>1527</v>
      </c>
      <c r="U35" s="404">
        <v>1789</v>
      </c>
      <c r="V35" s="455">
        <v>5261</v>
      </c>
      <c r="W35" s="404">
        <v>1920</v>
      </c>
      <c r="X35" s="404">
        <v>1541</v>
      </c>
      <c r="Y35" s="404">
        <v>1603</v>
      </c>
      <c r="Z35" s="404">
        <v>1591</v>
      </c>
      <c r="AA35" s="455">
        <v>6655</v>
      </c>
      <c r="AB35" s="404">
        <v>1042</v>
      </c>
      <c r="AC35" s="404">
        <v>1744</v>
      </c>
      <c r="AD35" s="404">
        <v>2063</v>
      </c>
      <c r="AE35" s="404">
        <v>897</v>
      </c>
      <c r="AF35" s="455">
        <v>5556</v>
      </c>
      <c r="AG35" s="404">
        <v>849</v>
      </c>
      <c r="AH35" s="404">
        <v>1602</v>
      </c>
      <c r="AI35" s="404">
        <v>1266</v>
      </c>
      <c r="AJ35" s="404">
        <v>583</v>
      </c>
      <c r="AK35" s="455">
        <v>4300</v>
      </c>
      <c r="AL35" s="404">
        <v>-2244</v>
      </c>
      <c r="AM35" s="404"/>
      <c r="AN35" s="404"/>
      <c r="AO35" s="404"/>
      <c r="AP35" s="455"/>
    </row>
    <row r="36" spans="2:42" ht="12.75">
      <c r="B36" s="416" t="s">
        <v>114</v>
      </c>
      <c r="C36" s="417">
        <v>53330</v>
      </c>
      <c r="D36" s="417">
        <v>54131</v>
      </c>
      <c r="E36" s="417">
        <v>53256</v>
      </c>
      <c r="F36" s="418">
        <v>51352</v>
      </c>
      <c r="G36" s="456">
        <v>51352</v>
      </c>
      <c r="H36" s="418">
        <v>53006</v>
      </c>
      <c r="I36" s="418">
        <v>50607</v>
      </c>
      <c r="J36" s="418">
        <v>50984</v>
      </c>
      <c r="K36" s="418">
        <v>46725</v>
      </c>
      <c r="L36" s="456">
        <v>46725</v>
      </c>
      <c r="M36" s="418">
        <v>46535</v>
      </c>
      <c r="N36" s="418">
        <v>49025</v>
      </c>
      <c r="O36" s="418">
        <v>49866</v>
      </c>
      <c r="P36" s="418">
        <v>48137</v>
      </c>
      <c r="Q36" s="456">
        <v>48137</v>
      </c>
      <c r="R36" s="418">
        <v>48217</v>
      </c>
      <c r="S36" s="418">
        <v>51809</v>
      </c>
      <c r="T36" s="418">
        <v>51604</v>
      </c>
      <c r="U36" s="418">
        <v>55559</v>
      </c>
      <c r="V36" s="456">
        <v>55559</v>
      </c>
      <c r="W36" s="418">
        <v>54595</v>
      </c>
      <c r="X36" s="418">
        <v>56489</v>
      </c>
      <c r="Y36" s="418">
        <v>59076</v>
      </c>
      <c r="Z36" s="418">
        <v>60664</v>
      </c>
      <c r="AA36" s="456">
        <v>60664</v>
      </c>
      <c r="AB36" s="418">
        <v>60092</v>
      </c>
      <c r="AC36" s="418">
        <v>64571</v>
      </c>
      <c r="AD36" s="418">
        <v>67456</v>
      </c>
      <c r="AE36" s="418">
        <v>64141</v>
      </c>
      <c r="AF36" s="456">
        <v>64141</v>
      </c>
      <c r="AG36" s="418">
        <v>68983</v>
      </c>
      <c r="AH36" s="418">
        <v>70770</v>
      </c>
      <c r="AI36" s="418">
        <v>71551</v>
      </c>
      <c r="AJ36" s="418">
        <v>71202</v>
      </c>
      <c r="AK36" s="456">
        <v>71202</v>
      </c>
      <c r="AL36" s="418">
        <v>68361</v>
      </c>
      <c r="AM36" s="418"/>
      <c r="AN36" s="418"/>
      <c r="AO36" s="418"/>
      <c r="AP36" s="456"/>
    </row>
    <row r="37" spans="2:42" ht="12.75">
      <c r="B37" s="416" t="s">
        <v>115</v>
      </c>
      <c r="C37" s="417">
        <v>28563</v>
      </c>
      <c r="D37" s="417">
        <v>27761</v>
      </c>
      <c r="E37" s="417">
        <v>28364</v>
      </c>
      <c r="F37" s="418">
        <v>27551</v>
      </c>
      <c r="G37" s="456">
        <v>27551</v>
      </c>
      <c r="H37" s="418">
        <v>27612</v>
      </c>
      <c r="I37" s="418">
        <v>22195</v>
      </c>
      <c r="J37" s="418">
        <v>22743</v>
      </c>
      <c r="K37" s="418">
        <v>20386</v>
      </c>
      <c r="L37" s="456">
        <v>20386</v>
      </c>
      <c r="M37" s="418">
        <v>21354</v>
      </c>
      <c r="N37" s="418">
        <v>22407</v>
      </c>
      <c r="O37" s="418">
        <v>24101</v>
      </c>
      <c r="P37" s="418">
        <v>24244</v>
      </c>
      <c r="Q37" s="456">
        <v>24244</v>
      </c>
      <c r="R37" s="418">
        <v>24460</v>
      </c>
      <c r="S37" s="418">
        <v>25592</v>
      </c>
      <c r="T37" s="418">
        <v>27081</v>
      </c>
      <c r="U37" s="418">
        <v>29285</v>
      </c>
      <c r="V37" s="456">
        <v>29285</v>
      </c>
      <c r="W37" s="418">
        <v>31449</v>
      </c>
      <c r="X37" s="418">
        <v>31939</v>
      </c>
      <c r="Y37" s="418">
        <v>33823</v>
      </c>
      <c r="Z37" s="418">
        <v>35211</v>
      </c>
      <c r="AA37" s="456">
        <v>35211</v>
      </c>
      <c r="AB37" s="418">
        <v>32728</v>
      </c>
      <c r="AC37" s="418">
        <v>33442</v>
      </c>
      <c r="AD37" s="418">
        <v>35373</v>
      </c>
      <c r="AE37" s="418">
        <v>35739</v>
      </c>
      <c r="AF37" s="456">
        <v>35739</v>
      </c>
      <c r="AG37" s="418">
        <v>36425</v>
      </c>
      <c r="AH37" s="418">
        <v>36641</v>
      </c>
      <c r="AI37" s="418">
        <v>38227</v>
      </c>
      <c r="AJ37" s="418">
        <v>38607</v>
      </c>
      <c r="AK37" s="456">
        <v>38607</v>
      </c>
      <c r="AL37" s="418">
        <v>36332</v>
      </c>
      <c r="AM37" s="418"/>
      <c r="AN37" s="418"/>
      <c r="AO37" s="418"/>
      <c r="AP37" s="456"/>
    </row>
    <row r="38" spans="2:42" ht="13.5" thickBot="1">
      <c r="B38" s="419" t="s">
        <v>116</v>
      </c>
      <c r="C38" s="420">
        <v>8507</v>
      </c>
      <c r="D38" s="420">
        <v>5133</v>
      </c>
      <c r="E38" s="420">
        <v>4865</v>
      </c>
      <c r="F38" s="421">
        <v>4668</v>
      </c>
      <c r="G38" s="457">
        <v>4668</v>
      </c>
      <c r="H38" s="422">
        <v>9016</v>
      </c>
      <c r="I38" s="421">
        <v>6336</v>
      </c>
      <c r="J38" s="421">
        <v>5884</v>
      </c>
      <c r="K38" s="421">
        <v>6720</v>
      </c>
      <c r="L38" s="457">
        <v>6720</v>
      </c>
      <c r="M38" s="421">
        <v>6161</v>
      </c>
      <c r="N38" s="421">
        <v>4441</v>
      </c>
      <c r="O38" s="421">
        <v>5683</v>
      </c>
      <c r="P38" s="421">
        <v>6810</v>
      </c>
      <c r="Q38" s="457">
        <v>6810</v>
      </c>
      <c r="R38" s="421">
        <v>5467</v>
      </c>
      <c r="S38" s="421">
        <v>5071</v>
      </c>
      <c r="T38" s="421">
        <v>4953</v>
      </c>
      <c r="U38" s="421">
        <v>3363</v>
      </c>
      <c r="V38" s="457">
        <v>3363</v>
      </c>
      <c r="W38" s="421">
        <v>3653</v>
      </c>
      <c r="X38" s="421">
        <v>1175</v>
      </c>
      <c r="Y38" s="421">
        <v>568</v>
      </c>
      <c r="Z38" s="421">
        <v>761</v>
      </c>
      <c r="AA38" s="457">
        <v>761</v>
      </c>
      <c r="AB38" s="421">
        <v>5154</v>
      </c>
      <c r="AC38" s="421">
        <v>4256</v>
      </c>
      <c r="AD38" s="421">
        <v>3651</v>
      </c>
      <c r="AE38" s="421">
        <v>5599</v>
      </c>
      <c r="AF38" s="457">
        <v>5599</v>
      </c>
      <c r="AG38" s="421">
        <v>5051</v>
      </c>
      <c r="AH38" s="421">
        <v>2417</v>
      </c>
      <c r="AI38" s="421">
        <v>1969</v>
      </c>
      <c r="AJ38" s="421">
        <v>2448</v>
      </c>
      <c r="AK38" s="457">
        <v>2448</v>
      </c>
      <c r="AL38" s="421">
        <v>4181</v>
      </c>
      <c r="AM38" s="421"/>
      <c r="AN38" s="421"/>
      <c r="AO38" s="421"/>
      <c r="AP38" s="457"/>
    </row>
    <row r="39" spans="2:42" ht="12.75">
      <c r="B39" s="416" t="s">
        <v>117</v>
      </c>
      <c r="C39" s="417">
        <v>-1332</v>
      </c>
      <c r="D39" s="417">
        <v>4289</v>
      </c>
      <c r="E39" s="417">
        <v>1095</v>
      </c>
      <c r="F39" s="418">
        <v>1488</v>
      </c>
      <c r="G39" s="456">
        <v>5540</v>
      </c>
      <c r="H39" s="418">
        <v>-3440</v>
      </c>
      <c r="I39" s="418">
        <v>4055</v>
      </c>
      <c r="J39" s="418">
        <v>2164</v>
      </c>
      <c r="K39" s="418">
        <v>408</v>
      </c>
      <c r="L39" s="456">
        <v>3187</v>
      </c>
      <c r="M39" s="418">
        <v>980</v>
      </c>
      <c r="N39" s="418">
        <v>2679</v>
      </c>
      <c r="O39" s="418">
        <v>132</v>
      </c>
      <c r="P39" s="418">
        <v>1563</v>
      </c>
      <c r="Q39" s="456">
        <v>5354</v>
      </c>
      <c r="R39" s="418">
        <v>2927</v>
      </c>
      <c r="S39" s="418">
        <v>1764</v>
      </c>
      <c r="T39" s="418">
        <v>2097</v>
      </c>
      <c r="U39" s="418">
        <v>2543</v>
      </c>
      <c r="V39" s="456">
        <v>9331</v>
      </c>
      <c r="W39" s="418">
        <v>673</v>
      </c>
      <c r="X39" s="418">
        <v>3493</v>
      </c>
      <c r="Y39" s="418">
        <v>3003</v>
      </c>
      <c r="Z39" s="418">
        <v>881</v>
      </c>
      <c r="AA39" s="456">
        <v>8050</v>
      </c>
      <c r="AB39" s="418">
        <v>510</v>
      </c>
      <c r="AC39" s="418">
        <v>1879</v>
      </c>
      <c r="AD39" s="418">
        <v>3552</v>
      </c>
      <c r="AE39" s="418">
        <v>-771</v>
      </c>
      <c r="AF39" s="456">
        <v>4980</v>
      </c>
      <c r="AG39" s="418">
        <v>1191</v>
      </c>
      <c r="AH39" s="418">
        <v>3494</v>
      </c>
      <c r="AI39" s="418">
        <v>3431</v>
      </c>
      <c r="AJ39" s="418">
        <v>1203</v>
      </c>
      <c r="AK39" s="456">
        <v>9319</v>
      </c>
      <c r="AL39" s="418">
        <v>530</v>
      </c>
      <c r="AM39" s="418"/>
      <c r="AN39" s="418"/>
      <c r="AO39" s="418"/>
      <c r="AP39" s="456"/>
    </row>
    <row r="40" spans="2:42" ht="12.75">
      <c r="B40" s="416" t="s">
        <v>118</v>
      </c>
      <c r="C40" s="417">
        <v>-128</v>
      </c>
      <c r="D40" s="417">
        <v>-636</v>
      </c>
      <c r="E40" s="417">
        <v>-416</v>
      </c>
      <c r="F40" s="418">
        <v>-1261</v>
      </c>
      <c r="G40" s="456">
        <v>-2441</v>
      </c>
      <c r="H40" s="418">
        <v>-816</v>
      </c>
      <c r="I40" s="418">
        <v>-1264</v>
      </c>
      <c r="J40" s="418">
        <v>-940</v>
      </c>
      <c r="K40" s="418">
        <v>-1000</v>
      </c>
      <c r="L40" s="456">
        <v>-4020</v>
      </c>
      <c r="M40" s="418">
        <v>-568</v>
      </c>
      <c r="N40" s="418">
        <v>-750</v>
      </c>
      <c r="O40" s="418">
        <v>-591</v>
      </c>
      <c r="P40" s="418">
        <v>-2187</v>
      </c>
      <c r="Q40" s="456">
        <v>-4096</v>
      </c>
      <c r="R40" s="418">
        <v>-1399</v>
      </c>
      <c r="S40" s="418">
        <v>-1056</v>
      </c>
      <c r="T40" s="418">
        <v>-1142</v>
      </c>
      <c r="U40" s="418">
        <v>-839</v>
      </c>
      <c r="V40" s="456">
        <v>-4436</v>
      </c>
      <c r="W40" s="418">
        <v>-907</v>
      </c>
      <c r="X40" s="418">
        <v>-940</v>
      </c>
      <c r="Y40" s="418">
        <v>-939</v>
      </c>
      <c r="Z40" s="418">
        <v>-1139</v>
      </c>
      <c r="AA40" s="456">
        <v>-3925</v>
      </c>
      <c r="AB40" s="418">
        <v>-1265</v>
      </c>
      <c r="AC40" s="418">
        <v>-647</v>
      </c>
      <c r="AD40" s="418">
        <v>-1009</v>
      </c>
      <c r="AE40" s="418">
        <v>-1067</v>
      </c>
      <c r="AF40" s="456">
        <v>-3798</v>
      </c>
      <c r="AG40" s="418">
        <v>-666</v>
      </c>
      <c r="AH40" s="418">
        <v>-675</v>
      </c>
      <c r="AI40" s="418">
        <v>-1032</v>
      </c>
      <c r="AJ40" s="418">
        <v>-1621</v>
      </c>
      <c r="AK40" s="456">
        <v>-3994</v>
      </c>
      <c r="AL40" s="418">
        <v>-1527</v>
      </c>
      <c r="AM40" s="418"/>
      <c r="AN40" s="418"/>
      <c r="AO40" s="418"/>
      <c r="AP40" s="456"/>
    </row>
    <row r="41" spans="2:42" ht="13.5" thickBot="1">
      <c r="B41" s="416" t="s">
        <v>564</v>
      </c>
      <c r="C41" s="417">
        <v>304</v>
      </c>
      <c r="D41" s="417">
        <v>535</v>
      </c>
      <c r="E41" s="417">
        <v>644</v>
      </c>
      <c r="F41" s="418">
        <v>1001</v>
      </c>
      <c r="G41" s="456">
        <v>2484</v>
      </c>
      <c r="H41" s="418">
        <v>684</v>
      </c>
      <c r="I41" s="418">
        <v>1352</v>
      </c>
      <c r="J41" s="418">
        <v>880</v>
      </c>
      <c r="K41" s="418">
        <v>872</v>
      </c>
      <c r="L41" s="456">
        <v>3788</v>
      </c>
      <c r="M41" s="418">
        <v>583</v>
      </c>
      <c r="N41" s="418">
        <v>582</v>
      </c>
      <c r="O41" s="418">
        <v>722</v>
      </c>
      <c r="P41" s="418">
        <v>1296</v>
      </c>
      <c r="Q41" s="456">
        <v>3183</v>
      </c>
      <c r="R41" s="418">
        <v>1002</v>
      </c>
      <c r="S41" s="418">
        <v>1248</v>
      </c>
      <c r="T41" s="418">
        <v>1207</v>
      </c>
      <c r="U41" s="418">
        <v>1216</v>
      </c>
      <c r="V41" s="456">
        <v>4673</v>
      </c>
      <c r="W41" s="418">
        <v>723</v>
      </c>
      <c r="X41" s="418">
        <v>1198</v>
      </c>
      <c r="Y41" s="418">
        <v>977</v>
      </c>
      <c r="Z41" s="418">
        <v>1704</v>
      </c>
      <c r="AA41" s="456">
        <v>4602</v>
      </c>
      <c r="AB41" s="418">
        <v>802</v>
      </c>
      <c r="AC41" s="418">
        <v>1070</v>
      </c>
      <c r="AD41" s="418">
        <v>1027</v>
      </c>
      <c r="AE41" s="418">
        <v>1571</v>
      </c>
      <c r="AF41" s="456">
        <v>4280</v>
      </c>
      <c r="AG41" s="418">
        <v>749</v>
      </c>
      <c r="AH41" s="418">
        <v>994</v>
      </c>
      <c r="AI41" s="418">
        <v>1319</v>
      </c>
      <c r="AJ41" s="418">
        <v>2395</v>
      </c>
      <c r="AK41" s="456">
        <v>5457</v>
      </c>
      <c r="AL41" s="418">
        <v>1244</v>
      </c>
      <c r="AM41" s="418"/>
      <c r="AN41" s="418"/>
      <c r="AO41" s="418"/>
      <c r="AP41" s="456"/>
    </row>
    <row r="42" spans="2:42" ht="15">
      <c r="B42" s="413" t="s">
        <v>119</v>
      </c>
      <c r="C42" s="423">
        <v>3.2</v>
      </c>
      <c r="D42" s="423">
        <v>2.1</v>
      </c>
      <c r="E42" s="423">
        <v>0.1</v>
      </c>
      <c r="F42" s="423">
        <v>0.7</v>
      </c>
      <c r="G42" s="458">
        <v>0.7</v>
      </c>
      <c r="H42" s="424">
        <v>0.5</v>
      </c>
      <c r="I42" s="423">
        <v>1.4</v>
      </c>
      <c r="J42" s="423">
        <v>2.5</v>
      </c>
      <c r="K42" s="423">
        <v>1.7</v>
      </c>
      <c r="L42" s="458">
        <v>1.7</v>
      </c>
      <c r="M42" s="423">
        <v>4.4</v>
      </c>
      <c r="N42" s="423">
        <v>11.8</v>
      </c>
      <c r="O42" s="423">
        <v>12.4</v>
      </c>
      <c r="P42" s="423">
        <v>15.2</v>
      </c>
      <c r="Q42" s="458">
        <v>15.2</v>
      </c>
      <c r="R42" s="423">
        <v>12.8</v>
      </c>
      <c r="S42" s="423">
        <v>12.3</v>
      </c>
      <c r="T42" s="423">
        <v>13.2</v>
      </c>
      <c r="U42" s="423">
        <v>19.1</v>
      </c>
      <c r="V42" s="458">
        <v>19.1</v>
      </c>
      <c r="W42" s="423">
        <v>23.2</v>
      </c>
      <c r="X42" s="423">
        <v>21.8</v>
      </c>
      <c r="Y42" s="423">
        <v>22.7</v>
      </c>
      <c r="Z42" s="423">
        <v>20.9</v>
      </c>
      <c r="AA42" s="458">
        <v>20.9</v>
      </c>
      <c r="AB42" s="423">
        <v>18.3</v>
      </c>
      <c r="AC42" s="423">
        <v>18.6</v>
      </c>
      <c r="AD42" s="423">
        <v>18</v>
      </c>
      <c r="AE42" s="423">
        <v>14.1</v>
      </c>
      <c r="AF42" s="458">
        <v>13.7</v>
      </c>
      <c r="AG42" s="423">
        <v>12.7</v>
      </c>
      <c r="AH42" s="423">
        <v>12.3</v>
      </c>
      <c r="AI42" s="423">
        <v>11.2</v>
      </c>
      <c r="AJ42" s="423">
        <v>11.1</v>
      </c>
      <c r="AK42" s="458">
        <v>11.1</v>
      </c>
      <c r="AL42" s="423">
        <v>6.3</v>
      </c>
      <c r="AM42" s="423"/>
      <c r="AN42" s="423"/>
      <c r="AO42" s="423"/>
      <c r="AP42" s="458"/>
    </row>
    <row r="43" spans="2:42" ht="15">
      <c r="B43" s="425" t="s">
        <v>120</v>
      </c>
      <c r="C43" s="426">
        <v>5.4</v>
      </c>
      <c r="D43" s="426">
        <v>3.4</v>
      </c>
      <c r="E43" s="426">
        <v>1.6</v>
      </c>
      <c r="F43" s="426">
        <v>2.3</v>
      </c>
      <c r="G43" s="459">
        <v>2.3</v>
      </c>
      <c r="H43" s="427">
        <v>2.4</v>
      </c>
      <c r="I43" s="426">
        <v>2.6</v>
      </c>
      <c r="J43" s="426">
        <v>6.4</v>
      </c>
      <c r="K43" s="426">
        <v>8.5</v>
      </c>
      <c r="L43" s="459">
        <v>8.5</v>
      </c>
      <c r="M43" s="426">
        <v>11.6</v>
      </c>
      <c r="N43" s="426">
        <v>18.5</v>
      </c>
      <c r="O43" s="426">
        <v>18.1</v>
      </c>
      <c r="P43" s="426">
        <v>19.5</v>
      </c>
      <c r="Q43" s="459">
        <v>19.5</v>
      </c>
      <c r="R43" s="426">
        <v>19</v>
      </c>
      <c r="S43" s="426">
        <v>17.6</v>
      </c>
      <c r="T43" s="426">
        <v>17.3</v>
      </c>
      <c r="U43" s="426">
        <v>18.9</v>
      </c>
      <c r="V43" s="459">
        <v>18.9</v>
      </c>
      <c r="W43" s="426">
        <v>19.3</v>
      </c>
      <c r="X43" s="426">
        <v>19.9</v>
      </c>
      <c r="Y43" s="426">
        <v>21.2</v>
      </c>
      <c r="Z43" s="426">
        <v>19</v>
      </c>
      <c r="AA43" s="459">
        <v>19</v>
      </c>
      <c r="AB43" s="426">
        <v>17.3</v>
      </c>
      <c r="AC43" s="426">
        <v>14.7</v>
      </c>
      <c r="AD43" s="426">
        <v>12.7</v>
      </c>
      <c r="AE43" s="426">
        <v>12.3</v>
      </c>
      <c r="AF43" s="459">
        <v>11.9</v>
      </c>
      <c r="AG43" s="426">
        <v>11.6</v>
      </c>
      <c r="AH43" s="426">
        <v>12.6</v>
      </c>
      <c r="AI43" s="426">
        <v>13.6</v>
      </c>
      <c r="AJ43" s="426">
        <v>11.3</v>
      </c>
      <c r="AK43" s="459">
        <v>11.3</v>
      </c>
      <c r="AL43" s="426">
        <v>10.3</v>
      </c>
      <c r="AM43" s="426"/>
      <c r="AN43" s="426"/>
      <c r="AO43" s="426"/>
      <c r="AP43" s="459"/>
    </row>
    <row r="44" spans="2:42" ht="15">
      <c r="B44" s="428" t="s">
        <v>121</v>
      </c>
      <c r="C44" s="429">
        <v>26.8</v>
      </c>
      <c r="D44" s="429">
        <v>18.5</v>
      </c>
      <c r="E44" s="429">
        <v>17.2</v>
      </c>
      <c r="F44" s="429">
        <v>16.9</v>
      </c>
      <c r="G44" s="460">
        <v>16.9</v>
      </c>
      <c r="H44" s="430">
        <v>32.7</v>
      </c>
      <c r="I44" s="429">
        <v>28.5</v>
      </c>
      <c r="J44" s="429">
        <v>25.9</v>
      </c>
      <c r="K44" s="429">
        <v>33</v>
      </c>
      <c r="L44" s="460">
        <v>33</v>
      </c>
      <c r="M44" s="429">
        <v>28.9</v>
      </c>
      <c r="N44" s="429">
        <v>19.8</v>
      </c>
      <c r="O44" s="429">
        <v>23.6</v>
      </c>
      <c r="P44" s="429">
        <v>28.1</v>
      </c>
      <c r="Q44" s="460">
        <v>28.1</v>
      </c>
      <c r="R44" s="429">
        <v>22.4</v>
      </c>
      <c r="S44" s="429">
        <v>19.8</v>
      </c>
      <c r="T44" s="429">
        <v>18.3</v>
      </c>
      <c r="U44" s="429">
        <v>11.5</v>
      </c>
      <c r="V44" s="460">
        <v>11.5</v>
      </c>
      <c r="W44" s="429">
        <v>11.6</v>
      </c>
      <c r="X44" s="429">
        <v>3.7</v>
      </c>
      <c r="Y44" s="429">
        <v>1.7</v>
      </c>
      <c r="Z44" s="429">
        <v>2.2</v>
      </c>
      <c r="AA44" s="460">
        <v>2.2</v>
      </c>
      <c r="AB44" s="429">
        <v>15.7</v>
      </c>
      <c r="AC44" s="429">
        <v>12.7</v>
      </c>
      <c r="AD44" s="429">
        <v>10.3</v>
      </c>
      <c r="AE44" s="429">
        <v>15.7</v>
      </c>
      <c r="AF44" s="460">
        <v>15.7</v>
      </c>
      <c r="AG44" s="429">
        <v>13.9</v>
      </c>
      <c r="AH44" s="429">
        <v>6.6</v>
      </c>
      <c r="AI44" s="429">
        <v>5.2</v>
      </c>
      <c r="AJ44" s="429">
        <v>6.3</v>
      </c>
      <c r="AK44" s="460">
        <v>6.3</v>
      </c>
      <c r="AL44" s="429">
        <v>11.5</v>
      </c>
      <c r="AM44" s="429"/>
      <c r="AN44" s="429"/>
      <c r="AO44" s="429"/>
      <c r="AP44" s="460"/>
    </row>
    <row r="45" spans="2:42" ht="27.75">
      <c r="B45" s="416" t="s">
        <v>122</v>
      </c>
      <c r="C45" s="432" t="s">
        <v>392</v>
      </c>
      <c r="D45" s="431">
        <v>1.16</v>
      </c>
      <c r="E45" s="432" t="s">
        <v>392</v>
      </c>
      <c r="F45" s="431">
        <v>1.51</v>
      </c>
      <c r="G45" s="461">
        <v>1.51</v>
      </c>
      <c r="H45" s="432" t="s">
        <v>392</v>
      </c>
      <c r="I45" s="431">
        <v>1.76</v>
      </c>
      <c r="J45" s="432" t="s">
        <v>392</v>
      </c>
      <c r="K45" s="432">
        <v>1.29</v>
      </c>
      <c r="L45" s="461">
        <v>1.29</v>
      </c>
      <c r="M45" s="432" t="s">
        <v>392</v>
      </c>
      <c r="N45" s="432">
        <v>0.53</v>
      </c>
      <c r="O45" s="432" t="s">
        <v>392</v>
      </c>
      <c r="P45" s="432">
        <v>0.73</v>
      </c>
      <c r="Q45" s="461">
        <v>0.73</v>
      </c>
      <c r="R45" s="432" t="s">
        <v>392</v>
      </c>
      <c r="S45" s="432">
        <v>0.59</v>
      </c>
      <c r="T45" s="432" t="s">
        <v>459</v>
      </c>
      <c r="U45" s="432">
        <v>0.35</v>
      </c>
      <c r="V45" s="461">
        <v>0.35</v>
      </c>
      <c r="W45" s="432" t="s">
        <v>459</v>
      </c>
      <c r="X45" s="432">
        <v>0.11</v>
      </c>
      <c r="Y45" s="432" t="s">
        <v>459</v>
      </c>
      <c r="Z45" s="432">
        <v>0.07</v>
      </c>
      <c r="AA45" s="461">
        <v>0.07</v>
      </c>
      <c r="AB45" s="432" t="s">
        <v>459</v>
      </c>
      <c r="AC45" s="432">
        <v>0.46</v>
      </c>
      <c r="AD45" s="432" t="s">
        <v>459</v>
      </c>
      <c r="AE45" s="432">
        <v>0.67</v>
      </c>
      <c r="AF45" s="461">
        <v>0.67</v>
      </c>
      <c r="AG45" s="432" t="s">
        <v>459</v>
      </c>
      <c r="AH45" s="432">
        <v>0.28</v>
      </c>
      <c r="AI45" s="432" t="s">
        <v>459</v>
      </c>
      <c r="AJ45" s="432">
        <v>0.28</v>
      </c>
      <c r="AK45" s="461">
        <v>0.28</v>
      </c>
      <c r="AL45" s="432" t="s">
        <v>601</v>
      </c>
      <c r="AM45" s="432"/>
      <c r="AN45" s="432"/>
      <c r="AO45" s="432"/>
      <c r="AP45" s="461"/>
    </row>
    <row r="46" spans="2:42" ht="15">
      <c r="B46" s="539" t="s">
        <v>123</v>
      </c>
      <c r="C46" s="432" t="s">
        <v>392</v>
      </c>
      <c r="D46" s="433">
        <v>1.32</v>
      </c>
      <c r="E46" s="432" t="s">
        <v>392</v>
      </c>
      <c r="F46" s="433">
        <v>1.93</v>
      </c>
      <c r="G46" s="462">
        <v>1.93</v>
      </c>
      <c r="H46" s="432" t="s">
        <v>392</v>
      </c>
      <c r="I46" s="433">
        <v>2.06</v>
      </c>
      <c r="J46" s="432" t="s">
        <v>392</v>
      </c>
      <c r="K46" s="434">
        <v>2.55</v>
      </c>
      <c r="L46" s="462">
        <v>2.55</v>
      </c>
      <c r="M46" s="432" t="s">
        <v>392</v>
      </c>
      <c r="N46" s="432">
        <v>0.74</v>
      </c>
      <c r="O46" s="432" t="s">
        <v>392</v>
      </c>
      <c r="P46" s="432">
        <v>0.88</v>
      </c>
      <c r="Q46" s="462">
        <v>0.88</v>
      </c>
      <c r="R46" s="432" t="s">
        <v>392</v>
      </c>
      <c r="S46" s="432">
        <v>0.77</v>
      </c>
      <c r="T46" s="432" t="s">
        <v>459</v>
      </c>
      <c r="U46" s="432">
        <v>0.35</v>
      </c>
      <c r="V46" s="462">
        <v>0.35</v>
      </c>
      <c r="W46" s="432" t="s">
        <v>459</v>
      </c>
      <c r="X46" s="432">
        <v>0.11</v>
      </c>
      <c r="Y46" s="432" t="s">
        <v>459</v>
      </c>
      <c r="Z46" s="432">
        <v>0.07</v>
      </c>
      <c r="AA46" s="462">
        <v>0.07</v>
      </c>
      <c r="AB46" s="432" t="s">
        <v>459</v>
      </c>
      <c r="AC46" s="432">
        <v>0.39</v>
      </c>
      <c r="AD46" s="432" t="s">
        <v>459</v>
      </c>
      <c r="AE46" s="432">
        <v>0.6</v>
      </c>
      <c r="AF46" s="462">
        <v>0.6</v>
      </c>
      <c r="AG46" s="432" t="s">
        <v>459</v>
      </c>
      <c r="AH46" s="432">
        <v>0.27</v>
      </c>
      <c r="AI46" s="432" t="s">
        <v>459</v>
      </c>
      <c r="AJ46" s="432">
        <v>0.27</v>
      </c>
      <c r="AK46" s="462">
        <v>0.27</v>
      </c>
      <c r="AL46" s="432" t="s">
        <v>601</v>
      </c>
      <c r="AM46" s="432"/>
      <c r="AN46" s="432"/>
      <c r="AO46" s="432"/>
      <c r="AP46" s="462"/>
    </row>
    <row r="47" spans="2:42" ht="13.5" thickBot="1">
      <c r="B47" s="435" t="s">
        <v>124</v>
      </c>
      <c r="C47" s="436">
        <v>0.35</v>
      </c>
      <c r="D47" s="436">
        <v>-0.48</v>
      </c>
      <c r="E47" s="436">
        <v>1.54</v>
      </c>
      <c r="F47" s="436">
        <v>-0.99</v>
      </c>
      <c r="G47" s="463">
        <v>0.41</v>
      </c>
      <c r="H47" s="437">
        <v>0.15</v>
      </c>
      <c r="I47" s="436">
        <v>-12.15</v>
      </c>
      <c r="J47" s="436">
        <v>1.2599999999999998</v>
      </c>
      <c r="K47" s="438">
        <v>-2.85</v>
      </c>
      <c r="L47" s="463">
        <v>-13.59</v>
      </c>
      <c r="M47" s="436">
        <v>1.77</v>
      </c>
      <c r="N47" s="436">
        <v>3.19</v>
      </c>
      <c r="O47" s="436">
        <v>1.86</v>
      </c>
      <c r="P47" s="436">
        <v>-0.19</v>
      </c>
      <c r="Q47" s="463">
        <v>6.63</v>
      </c>
      <c r="R47" s="436">
        <v>0.79</v>
      </c>
      <c r="S47" s="436">
        <v>3.76</v>
      </c>
      <c r="T47" s="436">
        <v>3.57</v>
      </c>
      <c r="U47" s="436">
        <v>4.18</v>
      </c>
      <c r="V47" s="463">
        <v>12.3</v>
      </c>
      <c r="W47" s="436">
        <v>4.49</v>
      </c>
      <c r="X47" s="436">
        <v>3.6</v>
      </c>
      <c r="Y47" s="436">
        <v>3.75</v>
      </c>
      <c r="Z47" s="436">
        <v>3.72</v>
      </c>
      <c r="AA47" s="463">
        <v>15.56</v>
      </c>
      <c r="AB47" s="436">
        <v>2.44</v>
      </c>
      <c r="AC47" s="436">
        <v>4.07</v>
      </c>
      <c r="AD47" s="436">
        <v>4.83</v>
      </c>
      <c r="AE47" s="436">
        <v>2.1</v>
      </c>
      <c r="AF47" s="463">
        <v>12.99</v>
      </c>
      <c r="AG47" s="436">
        <v>1.98</v>
      </c>
      <c r="AH47" s="436">
        <v>3.75</v>
      </c>
      <c r="AI47" s="436">
        <v>2.96</v>
      </c>
      <c r="AJ47" s="436">
        <v>1.36</v>
      </c>
      <c r="AK47" s="463">
        <v>10.05</v>
      </c>
      <c r="AL47" s="436">
        <v>-5.25</v>
      </c>
      <c r="AM47" s="436"/>
      <c r="AN47" s="436"/>
      <c r="AO47" s="436"/>
      <c r="AP47" s="463"/>
    </row>
    <row r="48" ht="12">
      <c r="H48" s="439"/>
    </row>
    <row r="49" spans="2:42" ht="25.5">
      <c r="B49" s="385" t="s">
        <v>125</v>
      </c>
      <c r="C49" s="386" t="str">
        <f aca="true" t="shared" si="0" ref="C49:K49">C4</f>
        <v>Q1
2013 *</v>
      </c>
      <c r="D49" s="386" t="str">
        <f t="shared" si="0"/>
        <v>Q2
2013 *</v>
      </c>
      <c r="E49" s="386" t="str">
        <f t="shared" si="0"/>
        <v>Q3
2013 *</v>
      </c>
      <c r="F49" s="386" t="str">
        <f t="shared" si="0"/>
        <v>Q4
2013 *</v>
      </c>
      <c r="G49" s="386" t="str">
        <f t="shared" si="0"/>
        <v>12 months
2013 *</v>
      </c>
      <c r="H49" s="440" t="str">
        <f t="shared" si="0"/>
        <v>Q1
2014</v>
      </c>
      <c r="I49" s="386" t="str">
        <f t="shared" si="0"/>
        <v>Q2
2014</v>
      </c>
      <c r="J49" s="386" t="str">
        <f t="shared" si="0"/>
        <v>Q3
2014</v>
      </c>
      <c r="K49" s="386" t="str">
        <f t="shared" si="0"/>
        <v>Q4
2014</v>
      </c>
      <c r="L49" s="386" t="str">
        <f aca="true" t="shared" si="1" ref="L49:Q49">L4</f>
        <v>12 months
2014</v>
      </c>
      <c r="M49" s="385" t="str">
        <f t="shared" si="1"/>
        <v>Q1
2015</v>
      </c>
      <c r="N49" s="386" t="str">
        <f t="shared" si="1"/>
        <v>Q2
2015</v>
      </c>
      <c r="O49" s="386" t="str">
        <f t="shared" si="1"/>
        <v>Q3
2015</v>
      </c>
      <c r="P49" s="386" t="str">
        <f t="shared" si="1"/>
        <v>Q4
2015</v>
      </c>
      <c r="Q49" s="386" t="str">
        <f t="shared" si="1"/>
        <v>12 months
2015</v>
      </c>
      <c r="R49" s="385" t="str">
        <f>R4</f>
        <v>Q1
2016</v>
      </c>
      <c r="S49" s="385" t="str">
        <f>S4</f>
        <v>Q2
2016</v>
      </c>
      <c r="T49" s="386" t="str">
        <f>T4</f>
        <v>Q3
2016</v>
      </c>
      <c r="U49" s="386" t="str">
        <f aca="true" t="shared" si="2" ref="U49:AA49">U4</f>
        <v>Q4
2016</v>
      </c>
      <c r="V49" s="386" t="str">
        <f t="shared" si="2"/>
        <v>12 months
2016</v>
      </c>
      <c r="W49" s="386" t="str">
        <f t="shared" si="2"/>
        <v>Q1
2017</v>
      </c>
      <c r="X49" s="386" t="str">
        <f t="shared" si="2"/>
        <v>Q2
2017</v>
      </c>
      <c r="Y49" s="386" t="str">
        <f t="shared" si="2"/>
        <v>Q3
2017</v>
      </c>
      <c r="Z49" s="386" t="str">
        <f t="shared" si="2"/>
        <v>Q4
2017</v>
      </c>
      <c r="AA49" s="386" t="str">
        <f t="shared" si="2"/>
        <v>12 months
2017</v>
      </c>
      <c r="AB49" s="386" t="str">
        <f aca="true" t="shared" si="3" ref="AB49:AK49">AB4</f>
        <v>Q1
2018</v>
      </c>
      <c r="AC49" s="386" t="str">
        <f t="shared" si="3"/>
        <v>Q2
2018</v>
      </c>
      <c r="AD49" s="386" t="str">
        <f t="shared" si="3"/>
        <v>Q3
2018</v>
      </c>
      <c r="AE49" s="386" t="str">
        <f t="shared" si="3"/>
        <v>Q4
2018</v>
      </c>
      <c r="AF49" s="386" t="str">
        <f t="shared" si="3"/>
        <v>12 months
2018 ***</v>
      </c>
      <c r="AG49" s="386" t="str">
        <f t="shared" si="3"/>
        <v>Q1
2019</v>
      </c>
      <c r="AH49" s="386" t="str">
        <f t="shared" si="3"/>
        <v>Q2
2019</v>
      </c>
      <c r="AI49" s="386" t="str">
        <f t="shared" si="3"/>
        <v>Q3
2019</v>
      </c>
      <c r="AJ49" s="386" t="str">
        <f t="shared" si="3"/>
        <v>Q4
2019</v>
      </c>
      <c r="AK49" s="386" t="str">
        <f t="shared" si="3"/>
        <v>12 months
2019</v>
      </c>
      <c r="AL49" s="386" t="str">
        <f>AL4</f>
        <v>Q1
2020</v>
      </c>
      <c r="AM49" s="386" t="str">
        <f>AM4</f>
        <v>Q2
2020</v>
      </c>
      <c r="AN49" s="386" t="str">
        <f>AN4</f>
        <v>Q3
2020</v>
      </c>
      <c r="AO49" s="386" t="str">
        <f>AO4</f>
        <v>Q4
2020</v>
      </c>
      <c r="AP49" s="386" t="str">
        <f>AP4</f>
        <v>12 months
2020</v>
      </c>
    </row>
    <row r="50" spans="2:42" ht="12.75">
      <c r="B50" s="425" t="s">
        <v>126</v>
      </c>
      <c r="C50" s="441">
        <v>-53</v>
      </c>
      <c r="D50" s="442">
        <v>-439</v>
      </c>
      <c r="E50" s="442">
        <v>362</v>
      </c>
      <c r="F50" s="442">
        <v>-538</v>
      </c>
      <c r="G50" s="464">
        <v>-668</v>
      </c>
      <c r="H50" s="443">
        <v>-177</v>
      </c>
      <c r="I50" s="442">
        <v>-147</v>
      </c>
      <c r="J50" s="444">
        <v>-656</v>
      </c>
      <c r="K50" s="444">
        <v>-1593</v>
      </c>
      <c r="L50" s="464">
        <v>-2573</v>
      </c>
      <c r="M50" s="444">
        <v>-237</v>
      </c>
      <c r="N50" s="444">
        <v>169</v>
      </c>
      <c r="O50" s="444">
        <v>-334</v>
      </c>
      <c r="P50" s="444">
        <v>-1108</v>
      </c>
      <c r="Q50" s="464">
        <v>-1510</v>
      </c>
      <c r="R50" s="444">
        <v>-937</v>
      </c>
      <c r="S50" s="444">
        <v>409</v>
      </c>
      <c r="T50" s="444">
        <v>87</v>
      </c>
      <c r="U50" s="444">
        <v>526</v>
      </c>
      <c r="V50" s="464">
        <v>85</v>
      </c>
      <c r="W50" s="444">
        <v>519</v>
      </c>
      <c r="X50" s="444">
        <v>-344</v>
      </c>
      <c r="Y50" s="444">
        <v>-107</v>
      </c>
      <c r="Z50" s="444">
        <v>731</v>
      </c>
      <c r="AA50" s="464">
        <v>799</v>
      </c>
      <c r="AB50" s="444">
        <v>144</v>
      </c>
      <c r="AC50" s="444">
        <v>936</v>
      </c>
      <c r="AD50" s="444">
        <v>579</v>
      </c>
      <c r="AE50" s="444">
        <v>-799</v>
      </c>
      <c r="AF50" s="464">
        <v>860</v>
      </c>
      <c r="AG50" s="444">
        <v>-175</v>
      </c>
      <c r="AH50" s="444">
        <v>217</v>
      </c>
      <c r="AI50" s="444">
        <v>-394</v>
      </c>
      <c r="AJ50" s="444">
        <v>221</v>
      </c>
      <c r="AK50" s="464">
        <v>-131</v>
      </c>
      <c r="AL50" s="444">
        <v>-2072</v>
      </c>
      <c r="AM50" s="444"/>
      <c r="AN50" s="444"/>
      <c r="AO50" s="444"/>
      <c r="AP50" s="464"/>
    </row>
    <row r="51" spans="2:42" ht="12">
      <c r="B51" s="400" t="s">
        <v>93</v>
      </c>
      <c r="C51" s="401">
        <v>-57</v>
      </c>
      <c r="D51" s="402">
        <v>-261</v>
      </c>
      <c r="E51" s="402">
        <v>230</v>
      </c>
      <c r="F51" s="402">
        <v>-507</v>
      </c>
      <c r="G51" s="465">
        <v>-595</v>
      </c>
      <c r="H51" s="445">
        <v>-129</v>
      </c>
      <c r="I51" s="402">
        <v>-195</v>
      </c>
      <c r="J51" s="446">
        <v>-520</v>
      </c>
      <c r="K51" s="446">
        <v>-1428</v>
      </c>
      <c r="L51" s="465">
        <v>-2272</v>
      </c>
      <c r="M51" s="445">
        <v>-153</v>
      </c>
      <c r="N51" s="445">
        <v>94</v>
      </c>
      <c r="O51" s="445">
        <v>-336</v>
      </c>
      <c r="P51" s="445">
        <v>-1112</v>
      </c>
      <c r="Q51" s="465">
        <v>-1507</v>
      </c>
      <c r="R51" s="445">
        <v>-876</v>
      </c>
      <c r="S51" s="445">
        <v>397</v>
      </c>
      <c r="T51" s="445">
        <v>239</v>
      </c>
      <c r="U51" s="445">
        <v>405</v>
      </c>
      <c r="V51" s="465">
        <v>165</v>
      </c>
      <c r="W51" s="445">
        <v>413</v>
      </c>
      <c r="X51" s="445">
        <v>-249</v>
      </c>
      <c r="Y51" s="445">
        <v>-34</v>
      </c>
      <c r="Z51" s="445">
        <v>571</v>
      </c>
      <c r="AA51" s="465">
        <v>701</v>
      </c>
      <c r="AB51" s="445">
        <v>155</v>
      </c>
      <c r="AC51" s="445">
        <v>716</v>
      </c>
      <c r="AD51" s="445">
        <v>552</v>
      </c>
      <c r="AE51" s="445">
        <v>-434</v>
      </c>
      <c r="AF51" s="465">
        <v>989</v>
      </c>
      <c r="AG51" s="445">
        <v>-134</v>
      </c>
      <c r="AH51" s="445">
        <v>165</v>
      </c>
      <c r="AI51" s="445">
        <v>-331</v>
      </c>
      <c r="AJ51" s="445">
        <v>154</v>
      </c>
      <c r="AK51" s="465">
        <v>-146</v>
      </c>
      <c r="AL51" s="445">
        <v>-1937</v>
      </c>
      <c r="AM51" s="445"/>
      <c r="AN51" s="445"/>
      <c r="AO51" s="445"/>
      <c r="AP51" s="465"/>
    </row>
    <row r="52" spans="2:42" ht="12">
      <c r="B52" s="400" t="s">
        <v>127</v>
      </c>
      <c r="C52" s="401">
        <v>17</v>
      </c>
      <c r="D52" s="402">
        <v>-107</v>
      </c>
      <c r="E52" s="402">
        <v>83</v>
      </c>
      <c r="F52" s="402">
        <v>-3</v>
      </c>
      <c r="G52" s="465">
        <v>-10</v>
      </c>
      <c r="H52" s="446">
        <v>-20</v>
      </c>
      <c r="I52" s="402">
        <v>21</v>
      </c>
      <c r="J52" s="446">
        <v>-48</v>
      </c>
      <c r="K52" s="446">
        <v>-231</v>
      </c>
      <c r="L52" s="465">
        <v>-278</v>
      </c>
      <c r="M52" s="446">
        <v>-32</v>
      </c>
      <c r="N52" s="446">
        <v>91</v>
      </c>
      <c r="O52" s="446">
        <v>-82</v>
      </c>
      <c r="P52" s="446">
        <v>-15</v>
      </c>
      <c r="Q52" s="465">
        <v>-38</v>
      </c>
      <c r="R52" s="446">
        <v>34</v>
      </c>
      <c r="S52" s="446">
        <v>-51</v>
      </c>
      <c r="T52" s="446">
        <v>-85</v>
      </c>
      <c r="U52" s="446">
        <v>89</v>
      </c>
      <c r="V52" s="465">
        <v>-13</v>
      </c>
      <c r="W52" s="446">
        <v>58</v>
      </c>
      <c r="X52" s="446">
        <v>-78</v>
      </c>
      <c r="Y52" s="446">
        <v>-77</v>
      </c>
      <c r="Z52" s="446">
        <v>123</v>
      </c>
      <c r="AA52" s="465">
        <v>26</v>
      </c>
      <c r="AB52" s="446">
        <v>-21</v>
      </c>
      <c r="AC52" s="446">
        <v>171</v>
      </c>
      <c r="AD52" s="446">
        <v>67</v>
      </c>
      <c r="AE52" s="446">
        <v>-333</v>
      </c>
      <c r="AF52" s="465">
        <v>-116</v>
      </c>
      <c r="AG52" s="446">
        <v>15</v>
      </c>
      <c r="AH52" s="446">
        <v>-21</v>
      </c>
      <c r="AI52" s="446">
        <v>-44</v>
      </c>
      <c r="AJ52" s="446">
        <v>52</v>
      </c>
      <c r="AK52" s="465">
        <v>2</v>
      </c>
      <c r="AL52" s="446">
        <v>-158</v>
      </c>
      <c r="AM52" s="446"/>
      <c r="AN52" s="446"/>
      <c r="AO52" s="446"/>
      <c r="AP52" s="465"/>
    </row>
    <row r="53" spans="2:42" ht="12">
      <c r="B53" s="400" t="s">
        <v>128</v>
      </c>
      <c r="C53" s="401">
        <v>-18</v>
      </c>
      <c r="D53" s="402">
        <v>-52</v>
      </c>
      <c r="E53" s="402">
        <v>55</v>
      </c>
      <c r="F53" s="402">
        <v>-29</v>
      </c>
      <c r="G53" s="465">
        <v>-44</v>
      </c>
      <c r="H53" s="446">
        <v>-25</v>
      </c>
      <c r="I53" s="402">
        <v>25</v>
      </c>
      <c r="J53" s="446">
        <v>-88</v>
      </c>
      <c r="K53" s="446">
        <v>98</v>
      </c>
      <c r="L53" s="465">
        <v>10</v>
      </c>
      <c r="M53" s="446">
        <v>-65</v>
      </c>
      <c r="N53" s="446">
        <v>-21</v>
      </c>
      <c r="O53" s="446">
        <v>93</v>
      </c>
      <c r="P53" s="446">
        <v>21</v>
      </c>
      <c r="Q53" s="465">
        <v>28</v>
      </c>
      <c r="R53" s="446">
        <v>-92</v>
      </c>
      <c r="S53" s="446">
        <v>54</v>
      </c>
      <c r="T53" s="446">
        <v>-62</v>
      </c>
      <c r="U53" s="446">
        <v>23</v>
      </c>
      <c r="V53" s="465">
        <v>-77</v>
      </c>
      <c r="W53" s="446">
        <v>50</v>
      </c>
      <c r="X53" s="446">
        <v>-12</v>
      </c>
      <c r="Y53" s="446">
        <v>2</v>
      </c>
      <c r="Z53" s="446">
        <v>29</v>
      </c>
      <c r="AA53" s="465">
        <v>69</v>
      </c>
      <c r="AB53" s="446">
        <v>8</v>
      </c>
      <c r="AC53" s="446">
        <v>43</v>
      </c>
      <c r="AD53" s="446">
        <v>-44</v>
      </c>
      <c r="AE53" s="446">
        <v>-16</v>
      </c>
      <c r="AF53" s="465">
        <v>-9</v>
      </c>
      <c r="AG53" s="446">
        <v>-59</v>
      </c>
      <c r="AH53" s="446">
        <v>68</v>
      </c>
      <c r="AI53" s="446">
        <v>-12</v>
      </c>
      <c r="AJ53" s="446">
        <v>10</v>
      </c>
      <c r="AK53" s="465">
        <v>7</v>
      </c>
      <c r="AL53" s="446">
        <v>57</v>
      </c>
      <c r="AM53" s="446"/>
      <c r="AN53" s="446"/>
      <c r="AO53" s="446"/>
      <c r="AP53" s="465"/>
    </row>
    <row r="54" spans="2:42" ht="12.75" thickBot="1">
      <c r="B54" s="447" t="s">
        <v>129</v>
      </c>
      <c r="C54" s="404">
        <v>5</v>
      </c>
      <c r="D54" s="415">
        <v>-19</v>
      </c>
      <c r="E54" s="415">
        <v>-6</v>
      </c>
      <c r="F54" s="415">
        <v>1</v>
      </c>
      <c r="G54" s="466">
        <v>-19</v>
      </c>
      <c r="H54" s="448">
        <v>-3</v>
      </c>
      <c r="I54" s="415">
        <v>2</v>
      </c>
      <c r="J54" s="449">
        <v>0</v>
      </c>
      <c r="K54" s="449">
        <v>-32</v>
      </c>
      <c r="L54" s="466">
        <v>-33</v>
      </c>
      <c r="M54" s="449">
        <v>13</v>
      </c>
      <c r="N54" s="449">
        <v>5</v>
      </c>
      <c r="O54" s="449">
        <v>-9</v>
      </c>
      <c r="P54" s="449">
        <v>-2</v>
      </c>
      <c r="Q54" s="466">
        <v>7</v>
      </c>
      <c r="R54" s="449">
        <v>-3</v>
      </c>
      <c r="S54" s="449">
        <v>9</v>
      </c>
      <c r="T54" s="449">
        <v>-5</v>
      </c>
      <c r="U54" s="449">
        <v>9</v>
      </c>
      <c r="V54" s="466">
        <v>10</v>
      </c>
      <c r="W54" s="449">
        <v>-2</v>
      </c>
      <c r="X54" s="449">
        <v>-5</v>
      </c>
      <c r="Y54" s="449">
        <v>2</v>
      </c>
      <c r="Z54" s="449">
        <v>8</v>
      </c>
      <c r="AA54" s="466">
        <v>3</v>
      </c>
      <c r="AB54" s="449">
        <v>2</v>
      </c>
      <c r="AC54" s="449">
        <v>6</v>
      </c>
      <c r="AD54" s="449">
        <v>4</v>
      </c>
      <c r="AE54" s="449">
        <v>-16</v>
      </c>
      <c r="AF54" s="466">
        <v>-4</v>
      </c>
      <c r="AG54" s="449">
        <v>3</v>
      </c>
      <c r="AH54" s="449">
        <v>5</v>
      </c>
      <c r="AI54" s="449">
        <v>-7</v>
      </c>
      <c r="AJ54" s="449">
        <v>5</v>
      </c>
      <c r="AK54" s="466">
        <v>6</v>
      </c>
      <c r="AL54" s="449">
        <v>-34</v>
      </c>
      <c r="AM54" s="449"/>
      <c r="AN54" s="449"/>
      <c r="AO54" s="449"/>
      <c r="AP54" s="466"/>
    </row>
    <row r="56" ht="12" hidden="1" outlineLevel="1"/>
    <row r="57" ht="12.75" customHeight="1" collapsed="1">
      <c r="B57" s="383" t="s">
        <v>142</v>
      </c>
    </row>
    <row r="58" spans="2:35" ht="155.25" customHeight="1">
      <c r="B58" s="695" t="s">
        <v>602</v>
      </c>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row>
    <row r="59" spans="2:14" ht="5.25" customHeight="1">
      <c r="B59" s="673"/>
      <c r="C59" s="673"/>
      <c r="D59" s="673"/>
      <c r="E59" s="673"/>
      <c r="F59" s="673"/>
      <c r="G59" s="673"/>
      <c r="H59" s="673"/>
      <c r="I59" s="673"/>
      <c r="J59" s="673"/>
      <c r="K59" s="673"/>
      <c r="L59" s="673"/>
      <c r="M59" s="673"/>
      <c r="N59" s="673"/>
    </row>
    <row r="60" spans="2:32" ht="12">
      <c r="B60" s="695" t="s">
        <v>560</v>
      </c>
      <c r="C60" s="695"/>
      <c r="D60" s="695"/>
      <c r="E60" s="695"/>
      <c r="F60" s="695"/>
      <c r="G60" s="695"/>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5"/>
    </row>
    <row r="61" spans="2:32" ht="12.75" customHeight="1">
      <c r="B61" s="696" t="s">
        <v>569</v>
      </c>
      <c r="C61" s="696"/>
      <c r="D61" s="696"/>
      <c r="E61" s="696"/>
      <c r="F61" s="696"/>
      <c r="G61" s="696"/>
      <c r="H61" s="696"/>
      <c r="I61" s="696"/>
      <c r="J61" s="696"/>
      <c r="K61" s="696"/>
      <c r="L61" s="696"/>
      <c r="M61" s="696"/>
      <c r="N61" s="696"/>
      <c r="O61" s="696"/>
      <c r="P61" s="696"/>
      <c r="Q61" s="696"/>
      <c r="R61" s="696"/>
      <c r="S61" s="696"/>
      <c r="T61" s="696"/>
      <c r="U61" s="696"/>
      <c r="V61" s="696"/>
      <c r="W61" s="696"/>
      <c r="X61" s="696"/>
      <c r="Y61" s="696"/>
      <c r="Z61" s="696"/>
      <c r="AA61" s="696"/>
      <c r="AB61" s="696"/>
      <c r="AC61" s="696"/>
      <c r="AD61" s="696"/>
      <c r="AE61" s="696"/>
      <c r="AF61" s="696"/>
    </row>
    <row r="62" ht="12">
      <c r="B62" s="383" t="s">
        <v>143</v>
      </c>
    </row>
    <row r="63" spans="2:14" ht="12.75" customHeight="1">
      <c r="B63" s="694" t="s">
        <v>144</v>
      </c>
      <c r="C63" s="694"/>
      <c r="D63" s="694"/>
      <c r="E63" s="694"/>
      <c r="F63" s="694"/>
      <c r="G63" s="694"/>
      <c r="H63" s="694"/>
      <c r="I63" s="694"/>
      <c r="J63" s="694"/>
      <c r="K63" s="694"/>
      <c r="L63" s="694"/>
      <c r="M63" s="694"/>
      <c r="N63" s="694"/>
    </row>
    <row r="64" spans="2:14" ht="12.75" customHeight="1">
      <c r="B64" s="693" t="s">
        <v>145</v>
      </c>
      <c r="C64" s="693"/>
      <c r="D64" s="693"/>
      <c r="E64" s="693"/>
      <c r="F64" s="693"/>
      <c r="G64" s="693"/>
      <c r="H64" s="693"/>
      <c r="I64" s="693"/>
      <c r="J64" s="693"/>
      <c r="K64" s="693"/>
      <c r="L64" s="693"/>
      <c r="M64" s="693"/>
      <c r="N64" s="693"/>
    </row>
    <row r="65" ht="12">
      <c r="B65" s="383" t="s">
        <v>146</v>
      </c>
    </row>
    <row r="66" ht="12">
      <c r="B66" s="383" t="s">
        <v>147</v>
      </c>
    </row>
    <row r="67" ht="12">
      <c r="B67" s="383" t="s">
        <v>148</v>
      </c>
    </row>
    <row r="68" ht="12">
      <c r="B68" s="383" t="s">
        <v>149</v>
      </c>
    </row>
    <row r="70" ht="12">
      <c r="B70" s="571"/>
    </row>
    <row r="71" ht="12">
      <c r="B71" s="572"/>
    </row>
    <row r="72" ht="12">
      <c r="B72" s="572"/>
    </row>
  </sheetData>
  <sheetProtection/>
  <mergeCells count="5">
    <mergeCell ref="B64:N64"/>
    <mergeCell ref="B63:N63"/>
    <mergeCell ref="B60:AF60"/>
    <mergeCell ref="B61:AF61"/>
    <mergeCell ref="B58:AI5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10.xml><?xml version="1.0" encoding="utf-8"?>
<worksheet xmlns="http://schemas.openxmlformats.org/spreadsheetml/2006/main" xmlns:r="http://schemas.openxmlformats.org/officeDocument/2006/relationships">
  <sheetPr>
    <tabColor theme="0" tint="-0.3499799966812134"/>
    <pageSetUpPr fitToPage="1"/>
  </sheetPr>
  <dimension ref="B2:AP30"/>
  <sheetViews>
    <sheetView showGridLines="0" view="pageBreakPreview" zoomScaleSheetLayoutView="100" zoomScalePageLayoutView="0" workbookViewId="0" topLeftCell="A2">
      <pane xSplit="2" ySplit="4" topLeftCell="Y6" activePane="bottomRight" state="frozen"/>
      <selection pane="topLeft" activeCell="A2" sqref="A2"/>
      <selection pane="topRight" activeCell="C2" sqref="C2"/>
      <selection pane="bottomLeft" activeCell="A6" sqref="A6"/>
      <selection pane="bottomRight" activeCell="B2" sqref="B2"/>
    </sheetView>
  </sheetViews>
  <sheetFormatPr defaultColWidth="9.140625" defaultRowHeight="12.75" outlineLevelCol="1"/>
  <cols>
    <col min="1" max="1" width="1.28515625" style="0" customWidth="1"/>
    <col min="2" max="2" width="53.421875" style="54" customWidth="1"/>
    <col min="3" max="6" width="7.57421875" style="7" hidden="1" customWidth="1" outlineLevel="1"/>
    <col min="7" max="7" width="9.00390625" style="7" customWidth="1" collapsed="1"/>
    <col min="8" max="11" width="7.57421875" style="7" hidden="1" customWidth="1" outlineLevel="1"/>
    <col min="12" max="12" width="9.00390625" style="7" customWidth="1" collapsed="1"/>
    <col min="13" max="16" width="7.57421875" style="7" hidden="1" customWidth="1" outlineLevel="1"/>
    <col min="17" max="17" width="9.00390625" style="7" customWidth="1" collapsed="1"/>
    <col min="18" max="21" width="7.57421875" style="7" hidden="1" customWidth="1" outlineLevel="1"/>
    <col min="22" max="22" width="9.00390625" style="7" customWidth="1" collapsed="1"/>
    <col min="23" max="26" width="7.57421875" style="7" customWidth="1"/>
    <col min="27" max="27" width="9.00390625" style="7" customWidth="1"/>
    <col min="28" max="31" width="7.57421875" style="7" customWidth="1"/>
    <col min="32" max="32" width="9.00390625" style="7" customWidth="1"/>
    <col min="33" max="36" width="7.57421875" style="7" customWidth="1"/>
    <col min="37" max="37" width="9.00390625" style="7" customWidth="1"/>
    <col min="38" max="38" width="7.57421875" style="7" customWidth="1"/>
    <col min="39" max="41" width="7.57421875" style="7" hidden="1" customWidth="1" outlineLevel="1"/>
    <col min="42" max="42" width="9.00390625" style="7" hidden="1" customWidth="1" outlineLevel="1"/>
    <col min="43" max="43" width="9.140625" style="7" customWidth="1" collapsed="1"/>
    <col min="44" max="16384" width="9.140625" style="7" customWidth="1"/>
  </cols>
  <sheetData>
    <row r="2" ht="15">
      <c r="B2" s="520" t="s">
        <v>247</v>
      </c>
    </row>
    <row r="3" ht="9.75" customHeight="1"/>
    <row r="4" spans="2:42" s="79" customFormat="1" ht="21" customHeight="1">
      <c r="B4" s="45" t="s">
        <v>215</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393</v>
      </c>
      <c r="S4" s="45" t="s">
        <v>394</v>
      </c>
      <c r="T4" s="45" t="s">
        <v>395</v>
      </c>
      <c r="U4" s="45" t="s">
        <v>396</v>
      </c>
      <c r="V4" s="45" t="s">
        <v>397</v>
      </c>
      <c r="W4" s="45" t="s">
        <v>440</v>
      </c>
      <c r="X4" s="45" t="s">
        <v>441</v>
      </c>
      <c r="Y4" s="45" t="s">
        <v>442</v>
      </c>
      <c r="Z4" s="45" t="s">
        <v>443</v>
      </c>
      <c r="AA4" s="45" t="s">
        <v>444</v>
      </c>
      <c r="AB4" s="45" t="s">
        <v>472</v>
      </c>
      <c r="AC4" s="45" t="s">
        <v>473</v>
      </c>
      <c r="AD4" s="45" t="s">
        <v>474</v>
      </c>
      <c r="AE4" s="45" t="s">
        <v>475</v>
      </c>
      <c r="AF4" s="45" t="s">
        <v>476</v>
      </c>
      <c r="AG4" s="45" t="s">
        <v>525</v>
      </c>
      <c r="AH4" s="45" t="s">
        <v>526</v>
      </c>
      <c r="AI4" s="45" t="s">
        <v>527</v>
      </c>
      <c r="AJ4" s="45" t="s">
        <v>528</v>
      </c>
      <c r="AK4" s="45" t="s">
        <v>529</v>
      </c>
      <c r="AL4" s="45" t="s">
        <v>582</v>
      </c>
      <c r="AM4" s="45" t="s">
        <v>583</v>
      </c>
      <c r="AN4" s="45" t="s">
        <v>584</v>
      </c>
      <c r="AO4" s="45" t="s">
        <v>585</v>
      </c>
      <c r="AP4" s="45" t="s">
        <v>586</v>
      </c>
    </row>
    <row r="5" spans="2:42" s="88" customFormat="1" ht="6.75"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row>
    <row r="6" spans="2:42" s="23" customFormat="1" ht="10.5">
      <c r="B6" s="153" t="s">
        <v>556</v>
      </c>
      <c r="C6" s="257">
        <v>76</v>
      </c>
      <c r="D6" s="257">
        <v>81</v>
      </c>
      <c r="E6" s="257">
        <v>73</v>
      </c>
      <c r="F6" s="257">
        <v>84</v>
      </c>
      <c r="G6" s="353">
        <v>314</v>
      </c>
      <c r="H6" s="257">
        <v>81</v>
      </c>
      <c r="I6" s="257">
        <v>77</v>
      </c>
      <c r="J6" s="257">
        <v>80</v>
      </c>
      <c r="K6" s="257">
        <v>73</v>
      </c>
      <c r="L6" s="353">
        <v>311</v>
      </c>
      <c r="M6" s="257">
        <v>67</v>
      </c>
      <c r="N6" s="257">
        <v>72</v>
      </c>
      <c r="O6" s="257">
        <v>77</v>
      </c>
      <c r="P6" s="257">
        <v>72</v>
      </c>
      <c r="Q6" s="353">
        <v>288</v>
      </c>
      <c r="R6" s="257">
        <v>84</v>
      </c>
      <c r="S6" s="257">
        <v>88</v>
      </c>
      <c r="T6" s="257">
        <v>91</v>
      </c>
      <c r="U6" s="257">
        <v>88</v>
      </c>
      <c r="V6" s="353">
        <v>351</v>
      </c>
      <c r="W6" s="257">
        <v>90</v>
      </c>
      <c r="X6" s="257">
        <v>97</v>
      </c>
      <c r="Y6" s="257">
        <v>99</v>
      </c>
      <c r="Z6" s="257">
        <v>130</v>
      </c>
      <c r="AA6" s="353">
        <v>416</v>
      </c>
      <c r="AB6" s="257">
        <v>124</v>
      </c>
      <c r="AC6" s="257">
        <v>129</v>
      </c>
      <c r="AD6" s="257">
        <v>133</v>
      </c>
      <c r="AE6" s="257">
        <v>144</v>
      </c>
      <c r="AF6" s="353">
        <v>530</v>
      </c>
      <c r="AG6" s="257">
        <v>120</v>
      </c>
      <c r="AH6" s="257">
        <v>130</v>
      </c>
      <c r="AI6" s="257">
        <v>126</v>
      </c>
      <c r="AJ6" s="257">
        <v>149</v>
      </c>
      <c r="AK6" s="353">
        <v>525</v>
      </c>
      <c r="AL6" s="257">
        <v>135</v>
      </c>
      <c r="AM6" s="257"/>
      <c r="AN6" s="257"/>
      <c r="AO6" s="257"/>
      <c r="AP6" s="353"/>
    </row>
    <row r="7" spans="2:42" s="23" customFormat="1" ht="9.75">
      <c r="B7" s="190" t="s">
        <v>557</v>
      </c>
      <c r="C7" s="230">
        <v>19</v>
      </c>
      <c r="D7" s="230">
        <v>16</v>
      </c>
      <c r="E7" s="230">
        <v>14</v>
      </c>
      <c r="F7" s="230">
        <v>22</v>
      </c>
      <c r="G7" s="340">
        <v>71</v>
      </c>
      <c r="H7" s="230">
        <v>26</v>
      </c>
      <c r="I7" s="230">
        <v>18</v>
      </c>
      <c r="J7" s="230">
        <v>18</v>
      </c>
      <c r="K7" s="230">
        <v>10</v>
      </c>
      <c r="L7" s="340">
        <v>72</v>
      </c>
      <c r="M7" s="230">
        <v>23</v>
      </c>
      <c r="N7" s="230">
        <v>19</v>
      </c>
      <c r="O7" s="230">
        <v>26</v>
      </c>
      <c r="P7" s="230">
        <v>14</v>
      </c>
      <c r="Q7" s="340">
        <v>82</v>
      </c>
      <c r="R7" s="230">
        <v>19</v>
      </c>
      <c r="S7" s="230">
        <v>15</v>
      </c>
      <c r="T7" s="230">
        <v>15</v>
      </c>
      <c r="U7" s="230">
        <v>19</v>
      </c>
      <c r="V7" s="340">
        <v>68</v>
      </c>
      <c r="W7" s="230">
        <v>16</v>
      </c>
      <c r="X7" s="230">
        <v>15</v>
      </c>
      <c r="Y7" s="230">
        <v>15</v>
      </c>
      <c r="Z7" s="230">
        <v>28</v>
      </c>
      <c r="AA7" s="340">
        <v>74</v>
      </c>
      <c r="AB7" s="230">
        <v>16</v>
      </c>
      <c r="AC7" s="230">
        <v>23</v>
      </c>
      <c r="AD7" s="230">
        <v>25</v>
      </c>
      <c r="AE7" s="230">
        <v>35</v>
      </c>
      <c r="AF7" s="340">
        <v>99</v>
      </c>
      <c r="AG7" s="230">
        <v>21</v>
      </c>
      <c r="AH7" s="230">
        <v>17</v>
      </c>
      <c r="AI7" s="230">
        <v>19</v>
      </c>
      <c r="AJ7" s="230">
        <v>24</v>
      </c>
      <c r="AK7" s="340">
        <v>81</v>
      </c>
      <c r="AL7" s="230">
        <v>19</v>
      </c>
      <c r="AM7" s="230"/>
      <c r="AN7" s="230"/>
      <c r="AO7" s="230"/>
      <c r="AP7" s="340"/>
    </row>
    <row r="8" spans="2:42" s="23" customFormat="1" ht="9.75">
      <c r="B8" s="80" t="s">
        <v>558</v>
      </c>
      <c r="C8" s="230">
        <v>57</v>
      </c>
      <c r="D8" s="230">
        <v>65</v>
      </c>
      <c r="E8" s="230">
        <v>59</v>
      </c>
      <c r="F8" s="230">
        <v>62</v>
      </c>
      <c r="G8" s="340">
        <v>243</v>
      </c>
      <c r="H8" s="230">
        <v>55</v>
      </c>
      <c r="I8" s="230">
        <v>59</v>
      </c>
      <c r="J8" s="230">
        <v>62</v>
      </c>
      <c r="K8" s="230">
        <v>63</v>
      </c>
      <c r="L8" s="340">
        <v>239</v>
      </c>
      <c r="M8" s="230">
        <v>44</v>
      </c>
      <c r="N8" s="230">
        <v>53</v>
      </c>
      <c r="O8" s="230">
        <v>51</v>
      </c>
      <c r="P8" s="230">
        <v>58</v>
      </c>
      <c r="Q8" s="340">
        <v>206</v>
      </c>
      <c r="R8" s="230">
        <v>65</v>
      </c>
      <c r="S8" s="230">
        <v>73</v>
      </c>
      <c r="T8" s="230">
        <v>76</v>
      </c>
      <c r="U8" s="230">
        <v>69</v>
      </c>
      <c r="V8" s="340">
        <v>283</v>
      </c>
      <c r="W8" s="230">
        <v>74</v>
      </c>
      <c r="X8" s="230">
        <v>82</v>
      </c>
      <c r="Y8" s="230">
        <v>84</v>
      </c>
      <c r="Z8" s="230">
        <v>102</v>
      </c>
      <c r="AA8" s="340">
        <v>342</v>
      </c>
      <c r="AB8" s="230">
        <v>108</v>
      </c>
      <c r="AC8" s="230">
        <v>106</v>
      </c>
      <c r="AD8" s="230">
        <v>108</v>
      </c>
      <c r="AE8" s="230">
        <v>109</v>
      </c>
      <c r="AF8" s="340">
        <v>431</v>
      </c>
      <c r="AG8" s="230">
        <v>99</v>
      </c>
      <c r="AH8" s="230">
        <v>113</v>
      </c>
      <c r="AI8" s="230">
        <v>107</v>
      </c>
      <c r="AJ8" s="230">
        <v>125</v>
      </c>
      <c r="AK8" s="340">
        <v>444</v>
      </c>
      <c r="AL8" s="230">
        <v>116</v>
      </c>
      <c r="AM8" s="230"/>
      <c r="AN8" s="230"/>
      <c r="AO8" s="230"/>
      <c r="AP8" s="340"/>
    </row>
    <row r="9" spans="2:42" s="23" customFormat="1" ht="10.5">
      <c r="B9" s="184" t="s">
        <v>463</v>
      </c>
      <c r="C9" s="246">
        <v>-248</v>
      </c>
      <c r="D9" s="246">
        <v>-277</v>
      </c>
      <c r="E9" s="246">
        <v>-251</v>
      </c>
      <c r="F9" s="246">
        <v>-302</v>
      </c>
      <c r="G9" s="348">
        <v>-1078</v>
      </c>
      <c r="H9" s="246">
        <v>-244</v>
      </c>
      <c r="I9" s="246">
        <v>-263</v>
      </c>
      <c r="J9" s="246">
        <v>-240</v>
      </c>
      <c r="K9" s="246">
        <v>-260</v>
      </c>
      <c r="L9" s="348">
        <v>-1007</v>
      </c>
      <c r="M9" s="246">
        <v>-219</v>
      </c>
      <c r="N9" s="246">
        <v>-251</v>
      </c>
      <c r="O9" s="246">
        <v>-220</v>
      </c>
      <c r="P9" s="246">
        <v>-281</v>
      </c>
      <c r="Q9" s="348">
        <v>-971</v>
      </c>
      <c r="R9" s="246">
        <v>-258</v>
      </c>
      <c r="S9" s="246">
        <v>-277</v>
      </c>
      <c r="T9" s="246">
        <v>-259</v>
      </c>
      <c r="U9" s="246">
        <v>-278</v>
      </c>
      <c r="V9" s="348">
        <v>-1072</v>
      </c>
      <c r="W9" s="246">
        <v>-254</v>
      </c>
      <c r="X9" s="246">
        <v>-267</v>
      </c>
      <c r="Y9" s="246">
        <v>-266</v>
      </c>
      <c r="Z9" s="246">
        <v>-345</v>
      </c>
      <c r="AA9" s="348">
        <v>-1132</v>
      </c>
      <c r="AB9" s="246">
        <v>-291</v>
      </c>
      <c r="AC9" s="246">
        <v>-331</v>
      </c>
      <c r="AD9" s="246">
        <v>-325</v>
      </c>
      <c r="AE9" s="246">
        <v>-380</v>
      </c>
      <c r="AF9" s="348">
        <v>-1327</v>
      </c>
      <c r="AG9" s="246">
        <v>-333</v>
      </c>
      <c r="AH9" s="246">
        <v>-361</v>
      </c>
      <c r="AI9" s="246">
        <v>-375</v>
      </c>
      <c r="AJ9" s="246">
        <v>-453</v>
      </c>
      <c r="AK9" s="348">
        <v>-1522</v>
      </c>
      <c r="AL9" s="246">
        <v>-432</v>
      </c>
      <c r="AM9" s="246"/>
      <c r="AN9" s="246"/>
      <c r="AO9" s="246"/>
      <c r="AP9" s="348"/>
    </row>
    <row r="10" spans="2:42" s="23" customFormat="1" ht="9.75">
      <c r="B10" s="70" t="s">
        <v>230</v>
      </c>
      <c r="C10" s="230">
        <v>15</v>
      </c>
      <c r="D10" s="230">
        <v>78</v>
      </c>
      <c r="E10" s="230">
        <v>76</v>
      </c>
      <c r="F10" s="230">
        <v>41</v>
      </c>
      <c r="G10" s="340">
        <v>210</v>
      </c>
      <c r="H10" s="230">
        <v>10</v>
      </c>
      <c r="I10" s="230">
        <v>55</v>
      </c>
      <c r="J10" s="230">
        <v>12</v>
      </c>
      <c r="K10" s="230">
        <v>35</v>
      </c>
      <c r="L10" s="340">
        <v>112</v>
      </c>
      <c r="M10" s="230">
        <v>7</v>
      </c>
      <c r="N10" s="230">
        <v>24</v>
      </c>
      <c r="O10" s="230">
        <v>9</v>
      </c>
      <c r="P10" s="230">
        <v>51</v>
      </c>
      <c r="Q10" s="340">
        <v>91</v>
      </c>
      <c r="R10" s="230">
        <v>21</v>
      </c>
      <c r="S10" s="230">
        <v>6</v>
      </c>
      <c r="T10" s="230">
        <v>7</v>
      </c>
      <c r="U10" s="230">
        <v>19</v>
      </c>
      <c r="V10" s="340">
        <v>53</v>
      </c>
      <c r="W10" s="230">
        <v>9</v>
      </c>
      <c r="X10" s="230">
        <v>14</v>
      </c>
      <c r="Y10" s="230">
        <v>12</v>
      </c>
      <c r="Z10" s="230">
        <v>51</v>
      </c>
      <c r="AA10" s="340">
        <v>86</v>
      </c>
      <c r="AB10" s="230">
        <v>41</v>
      </c>
      <c r="AC10" s="230">
        <v>32</v>
      </c>
      <c r="AD10" s="230">
        <v>23</v>
      </c>
      <c r="AE10" s="230">
        <v>115</v>
      </c>
      <c r="AF10" s="340">
        <v>172</v>
      </c>
      <c r="AG10" s="230">
        <v>3</v>
      </c>
      <c r="AH10" s="230">
        <v>8</v>
      </c>
      <c r="AI10" s="230">
        <v>9</v>
      </c>
      <c r="AJ10" s="230">
        <v>76</v>
      </c>
      <c r="AK10" s="340">
        <v>96</v>
      </c>
      <c r="AL10" s="230">
        <v>53</v>
      </c>
      <c r="AM10" s="230"/>
      <c r="AN10" s="230"/>
      <c r="AO10" s="230"/>
      <c r="AP10" s="340"/>
    </row>
    <row r="11" spans="2:42" s="23" customFormat="1" ht="9.75">
      <c r="B11" s="137" t="s">
        <v>231</v>
      </c>
      <c r="C11" s="256">
        <v>-11</v>
      </c>
      <c r="D11" s="256">
        <v>-56</v>
      </c>
      <c r="E11" s="256">
        <v>-26</v>
      </c>
      <c r="F11" s="256">
        <v>-30</v>
      </c>
      <c r="G11" s="350">
        <v>-123</v>
      </c>
      <c r="H11" s="256">
        <v>-7</v>
      </c>
      <c r="I11" s="256">
        <v>-37</v>
      </c>
      <c r="J11" s="256">
        <v>-17</v>
      </c>
      <c r="K11" s="256">
        <v>-25</v>
      </c>
      <c r="L11" s="350">
        <v>-86</v>
      </c>
      <c r="M11" s="256">
        <v>-11</v>
      </c>
      <c r="N11" s="256">
        <v>-38</v>
      </c>
      <c r="O11" s="256">
        <v>-33</v>
      </c>
      <c r="P11" s="256">
        <v>-37</v>
      </c>
      <c r="Q11" s="350">
        <v>-119</v>
      </c>
      <c r="R11" s="256">
        <v>-16</v>
      </c>
      <c r="S11" s="256">
        <v>-22</v>
      </c>
      <c r="T11" s="256">
        <v>-10</v>
      </c>
      <c r="U11" s="256">
        <v>-128</v>
      </c>
      <c r="V11" s="350">
        <v>-176</v>
      </c>
      <c r="W11" s="256">
        <v>-20</v>
      </c>
      <c r="X11" s="256">
        <v>-22</v>
      </c>
      <c r="Y11" s="256">
        <v>-7</v>
      </c>
      <c r="Z11" s="256">
        <v>-47</v>
      </c>
      <c r="AA11" s="350">
        <v>-96</v>
      </c>
      <c r="AB11" s="256">
        <v>-47</v>
      </c>
      <c r="AC11" s="256">
        <v>-70</v>
      </c>
      <c r="AD11" s="256">
        <v>-30</v>
      </c>
      <c r="AE11" s="256">
        <v>-120</v>
      </c>
      <c r="AF11" s="350">
        <v>-228</v>
      </c>
      <c r="AG11" s="256">
        <v>-22</v>
      </c>
      <c r="AH11" s="256">
        <v>-15</v>
      </c>
      <c r="AI11" s="256">
        <v>-28</v>
      </c>
      <c r="AJ11" s="256">
        <v>-20</v>
      </c>
      <c r="AK11" s="350">
        <v>-85</v>
      </c>
      <c r="AL11" s="256">
        <v>-30</v>
      </c>
      <c r="AM11" s="256"/>
      <c r="AN11" s="256"/>
      <c r="AO11" s="256"/>
      <c r="AP11" s="350"/>
    </row>
    <row r="12" spans="2:42" s="23" customFormat="1" ht="9.75">
      <c r="B12" s="189" t="s">
        <v>232</v>
      </c>
      <c r="C12" s="256">
        <v>4</v>
      </c>
      <c r="D12" s="256">
        <v>22</v>
      </c>
      <c r="E12" s="256">
        <v>50</v>
      </c>
      <c r="F12" s="256">
        <v>11</v>
      </c>
      <c r="G12" s="350">
        <v>87</v>
      </c>
      <c r="H12" s="256">
        <v>3</v>
      </c>
      <c r="I12" s="256">
        <v>18</v>
      </c>
      <c r="J12" s="256">
        <v>-5</v>
      </c>
      <c r="K12" s="256">
        <v>10</v>
      </c>
      <c r="L12" s="350">
        <v>26</v>
      </c>
      <c r="M12" s="256">
        <v>-4</v>
      </c>
      <c r="N12" s="256">
        <v>-14</v>
      </c>
      <c r="O12" s="256">
        <v>-24</v>
      </c>
      <c r="P12" s="256">
        <v>14</v>
      </c>
      <c r="Q12" s="350">
        <v>-28</v>
      </c>
      <c r="R12" s="256">
        <v>5</v>
      </c>
      <c r="S12" s="256">
        <v>-16</v>
      </c>
      <c r="T12" s="256">
        <v>-3</v>
      </c>
      <c r="U12" s="256">
        <v>-109</v>
      </c>
      <c r="V12" s="350">
        <v>-123</v>
      </c>
      <c r="W12" s="256">
        <v>-11</v>
      </c>
      <c r="X12" s="256">
        <v>-8</v>
      </c>
      <c r="Y12" s="256">
        <v>5</v>
      </c>
      <c r="Z12" s="256">
        <v>4</v>
      </c>
      <c r="AA12" s="350">
        <v>-10</v>
      </c>
      <c r="AB12" s="256">
        <v>-6</v>
      </c>
      <c r="AC12" s="256">
        <v>-38</v>
      </c>
      <c r="AD12" s="256">
        <v>-7</v>
      </c>
      <c r="AE12" s="256">
        <v>-5</v>
      </c>
      <c r="AF12" s="350">
        <v>-56</v>
      </c>
      <c r="AG12" s="256">
        <v>-19</v>
      </c>
      <c r="AH12" s="256">
        <v>-7</v>
      </c>
      <c r="AI12" s="256">
        <v>-19</v>
      </c>
      <c r="AJ12" s="256">
        <v>56</v>
      </c>
      <c r="AK12" s="350">
        <v>11</v>
      </c>
      <c r="AL12" s="256">
        <v>23</v>
      </c>
      <c r="AM12" s="256"/>
      <c r="AN12" s="256"/>
      <c r="AO12" s="256"/>
      <c r="AP12" s="350"/>
    </row>
    <row r="13" spans="2:42" s="23" customFormat="1" ht="9.75">
      <c r="B13" s="137" t="s">
        <v>505</v>
      </c>
      <c r="C13" s="256">
        <v>0</v>
      </c>
      <c r="D13" s="256">
        <v>0</v>
      </c>
      <c r="E13" s="256">
        <v>0</v>
      </c>
      <c r="F13" s="256">
        <v>0</v>
      </c>
      <c r="G13" s="350">
        <v>0</v>
      </c>
      <c r="H13" s="256">
        <v>0</v>
      </c>
      <c r="I13" s="256">
        <v>0</v>
      </c>
      <c r="J13" s="256">
        <v>0</v>
      </c>
      <c r="K13" s="256">
        <v>0</v>
      </c>
      <c r="L13" s="350">
        <v>0</v>
      </c>
      <c r="M13" s="256">
        <v>0</v>
      </c>
      <c r="N13" s="256">
        <v>0</v>
      </c>
      <c r="O13" s="256">
        <v>0</v>
      </c>
      <c r="P13" s="256">
        <v>0</v>
      </c>
      <c r="Q13" s="350">
        <v>0</v>
      </c>
      <c r="R13" s="256">
        <v>0</v>
      </c>
      <c r="S13" s="256">
        <v>0</v>
      </c>
      <c r="T13" s="256">
        <v>0</v>
      </c>
      <c r="U13" s="256">
        <v>0</v>
      </c>
      <c r="V13" s="350">
        <v>0</v>
      </c>
      <c r="W13" s="256">
        <v>0</v>
      </c>
      <c r="X13" s="256">
        <v>0</v>
      </c>
      <c r="Y13" s="256">
        <v>0</v>
      </c>
      <c r="Z13" s="256">
        <v>0</v>
      </c>
      <c r="AA13" s="350">
        <v>0</v>
      </c>
      <c r="AB13" s="256">
        <v>-4</v>
      </c>
      <c r="AC13" s="256">
        <v>0</v>
      </c>
      <c r="AD13" s="256">
        <v>0</v>
      </c>
      <c r="AE13" s="256">
        <v>-5</v>
      </c>
      <c r="AF13" s="350">
        <v>-9</v>
      </c>
      <c r="AG13" s="256">
        <v>-8</v>
      </c>
      <c r="AH13" s="256">
        <v>-7</v>
      </c>
      <c r="AI13" s="256">
        <v>-18</v>
      </c>
      <c r="AJ13" s="256">
        <v>9</v>
      </c>
      <c r="AK13" s="350">
        <v>-24</v>
      </c>
      <c r="AL13" s="256">
        <v>5</v>
      </c>
      <c r="AM13" s="256"/>
      <c r="AN13" s="256"/>
      <c r="AO13" s="256"/>
      <c r="AP13" s="350"/>
    </row>
    <row r="14" spans="2:42" s="23" customFormat="1" ht="10.5" thickBot="1">
      <c r="B14" s="69" t="s">
        <v>233</v>
      </c>
      <c r="C14" s="230">
        <v>0</v>
      </c>
      <c r="D14" s="230">
        <v>0</v>
      </c>
      <c r="E14" s="230">
        <v>0</v>
      </c>
      <c r="F14" s="230">
        <v>-1</v>
      </c>
      <c r="G14" s="340">
        <v>-1</v>
      </c>
      <c r="H14" s="230">
        <v>0</v>
      </c>
      <c r="I14" s="230">
        <v>0</v>
      </c>
      <c r="J14" s="230">
        <v>-1</v>
      </c>
      <c r="K14" s="230">
        <v>0</v>
      </c>
      <c r="L14" s="340">
        <v>-1</v>
      </c>
      <c r="M14" s="230">
        <v>0</v>
      </c>
      <c r="N14" s="230">
        <v>0</v>
      </c>
      <c r="O14" s="230">
        <v>0</v>
      </c>
      <c r="P14" s="230">
        <v>0</v>
      </c>
      <c r="Q14" s="340">
        <v>0</v>
      </c>
      <c r="R14" s="230">
        <v>0</v>
      </c>
      <c r="S14" s="230">
        <v>0</v>
      </c>
      <c r="T14" s="230">
        <v>0</v>
      </c>
      <c r="U14" s="230">
        <v>0</v>
      </c>
      <c r="V14" s="340">
        <v>0</v>
      </c>
      <c r="W14" s="230">
        <v>0</v>
      </c>
      <c r="X14" s="230">
        <v>0</v>
      </c>
      <c r="Y14" s="230">
        <v>0</v>
      </c>
      <c r="Z14" s="230">
        <v>0</v>
      </c>
      <c r="AA14" s="340">
        <v>0</v>
      </c>
      <c r="AB14" s="230">
        <v>0</v>
      </c>
      <c r="AC14" s="230">
        <v>0</v>
      </c>
      <c r="AD14" s="230">
        <v>0</v>
      </c>
      <c r="AE14" s="230">
        <v>0</v>
      </c>
      <c r="AF14" s="340">
        <v>0</v>
      </c>
      <c r="AG14" s="230">
        <v>0</v>
      </c>
      <c r="AH14" s="230">
        <v>0</v>
      </c>
      <c r="AI14" s="230">
        <v>0</v>
      </c>
      <c r="AJ14" s="230">
        <v>0</v>
      </c>
      <c r="AK14" s="340">
        <v>0</v>
      </c>
      <c r="AL14" s="230">
        <v>0</v>
      </c>
      <c r="AM14" s="230"/>
      <c r="AN14" s="230"/>
      <c r="AO14" s="230"/>
      <c r="AP14" s="340"/>
    </row>
    <row r="15" spans="2:42" s="23" customFormat="1" ht="21" thickBot="1">
      <c r="B15" s="188" t="s">
        <v>244</v>
      </c>
      <c r="C15" s="250">
        <v>-139</v>
      </c>
      <c r="D15" s="250">
        <v>-147</v>
      </c>
      <c r="E15" s="250">
        <v>-96</v>
      </c>
      <c r="F15" s="250">
        <v>-175</v>
      </c>
      <c r="G15" s="313">
        <v>-557</v>
      </c>
      <c r="H15" s="250">
        <v>-133</v>
      </c>
      <c r="I15" s="250">
        <v>-142</v>
      </c>
      <c r="J15" s="250">
        <v>-142</v>
      </c>
      <c r="K15" s="250">
        <v>-148</v>
      </c>
      <c r="L15" s="313">
        <v>-565</v>
      </c>
      <c r="M15" s="250">
        <v>-139</v>
      </c>
      <c r="N15" s="250">
        <v>-172</v>
      </c>
      <c r="O15" s="250">
        <v>-144</v>
      </c>
      <c r="P15" s="250">
        <v>-166</v>
      </c>
      <c r="Q15" s="313">
        <v>-621</v>
      </c>
      <c r="R15" s="250">
        <v>-146</v>
      </c>
      <c r="S15" s="250">
        <v>-180</v>
      </c>
      <c r="T15" s="250">
        <v>-149</v>
      </c>
      <c r="U15" s="250">
        <v>-276</v>
      </c>
      <c r="V15" s="313">
        <v>-751</v>
      </c>
      <c r="W15" s="250">
        <v>-152</v>
      </c>
      <c r="X15" s="250">
        <v>-150</v>
      </c>
      <c r="Y15" s="250">
        <v>-129</v>
      </c>
      <c r="Z15" s="250">
        <v>-183</v>
      </c>
      <c r="AA15" s="313">
        <v>-614</v>
      </c>
      <c r="AB15" s="250">
        <v>-152</v>
      </c>
      <c r="AC15" s="250">
        <v>-212</v>
      </c>
      <c r="AD15" s="250">
        <v>-166</v>
      </c>
      <c r="AE15" s="250">
        <v>-263</v>
      </c>
      <c r="AF15" s="313">
        <v>-793</v>
      </c>
      <c r="AG15" s="250">
        <v>-205</v>
      </c>
      <c r="AH15" s="250">
        <v>-201</v>
      </c>
      <c r="AI15" s="250">
        <v>-245</v>
      </c>
      <c r="AJ15" s="250">
        <v>-184</v>
      </c>
      <c r="AK15" s="313">
        <v>-835</v>
      </c>
      <c r="AL15" s="250">
        <v>-219</v>
      </c>
      <c r="AM15" s="250"/>
      <c r="AN15" s="250"/>
      <c r="AO15" s="250"/>
      <c r="AP15" s="313"/>
    </row>
    <row r="16" spans="2:42" s="23" customFormat="1" ht="21" thickBot="1">
      <c r="B16" s="188" t="s">
        <v>236</v>
      </c>
      <c r="C16" s="250">
        <v>-139</v>
      </c>
      <c r="D16" s="250">
        <v>-147</v>
      </c>
      <c r="E16" s="250">
        <v>-96</v>
      </c>
      <c r="F16" s="250">
        <v>-175</v>
      </c>
      <c r="G16" s="313">
        <v>-557</v>
      </c>
      <c r="H16" s="250">
        <v>-133</v>
      </c>
      <c r="I16" s="250">
        <v>-142</v>
      </c>
      <c r="J16" s="250">
        <v>-142</v>
      </c>
      <c r="K16" s="250">
        <v>-148</v>
      </c>
      <c r="L16" s="313">
        <v>-565</v>
      </c>
      <c r="M16" s="250">
        <v>-139</v>
      </c>
      <c r="N16" s="250">
        <v>-172</v>
      </c>
      <c r="O16" s="250">
        <v>-144</v>
      </c>
      <c r="P16" s="250">
        <v>-171</v>
      </c>
      <c r="Q16" s="313">
        <v>-626</v>
      </c>
      <c r="R16" s="250">
        <v>-146</v>
      </c>
      <c r="S16" s="250">
        <v>-180</v>
      </c>
      <c r="T16" s="250">
        <v>-146</v>
      </c>
      <c r="U16" s="250">
        <v>-272</v>
      </c>
      <c r="V16" s="313">
        <v>-744</v>
      </c>
      <c r="W16" s="250">
        <v>-152</v>
      </c>
      <c r="X16" s="250">
        <v>-152</v>
      </c>
      <c r="Y16" s="250">
        <v>-133</v>
      </c>
      <c r="Z16" s="250">
        <v>-176</v>
      </c>
      <c r="AA16" s="313">
        <v>-613</v>
      </c>
      <c r="AB16" s="250">
        <v>-152</v>
      </c>
      <c r="AC16" s="250">
        <v>-214</v>
      </c>
      <c r="AD16" s="250">
        <v>-169</v>
      </c>
      <c r="AE16" s="250">
        <v>-214</v>
      </c>
      <c r="AF16" s="313">
        <v>-749</v>
      </c>
      <c r="AG16" s="250">
        <v>-205</v>
      </c>
      <c r="AH16" s="250">
        <v>-207</v>
      </c>
      <c r="AI16" s="250">
        <v>-246</v>
      </c>
      <c r="AJ16" s="250">
        <v>-184</v>
      </c>
      <c r="AK16" s="313">
        <v>-842</v>
      </c>
      <c r="AL16" s="250">
        <v>-219</v>
      </c>
      <c r="AM16" s="250"/>
      <c r="AN16" s="250"/>
      <c r="AO16" s="250"/>
      <c r="AP16" s="313"/>
    </row>
    <row r="17" spans="2:42" s="23" customFormat="1" ht="10.5" thickBot="1">
      <c r="B17" s="516" t="s">
        <v>246</v>
      </c>
      <c r="C17" s="250">
        <v>-168</v>
      </c>
      <c r="D17" s="250">
        <v>-174</v>
      </c>
      <c r="E17" s="250">
        <v>-128</v>
      </c>
      <c r="F17" s="250">
        <v>-208</v>
      </c>
      <c r="G17" s="313">
        <v>-678</v>
      </c>
      <c r="H17" s="250">
        <v>-160</v>
      </c>
      <c r="I17" s="250">
        <v>-168</v>
      </c>
      <c r="J17" s="250">
        <v>-166</v>
      </c>
      <c r="K17" s="250">
        <v>-177</v>
      </c>
      <c r="L17" s="313">
        <v>-671</v>
      </c>
      <c r="M17" s="250">
        <v>-156</v>
      </c>
      <c r="N17" s="250">
        <v>-193</v>
      </c>
      <c r="O17" s="250">
        <v>-167</v>
      </c>
      <c r="P17" s="250">
        <v>-190</v>
      </c>
      <c r="Q17" s="313">
        <v>-706</v>
      </c>
      <c r="R17" s="250">
        <v>-169</v>
      </c>
      <c r="S17" s="250">
        <v>-205</v>
      </c>
      <c r="T17" s="250">
        <v>-174</v>
      </c>
      <c r="U17" s="250">
        <v>-303</v>
      </c>
      <c r="V17" s="313">
        <v>-851</v>
      </c>
      <c r="W17" s="250">
        <v>-175</v>
      </c>
      <c r="X17" s="250">
        <v>-176</v>
      </c>
      <c r="Y17" s="250">
        <v>-158</v>
      </c>
      <c r="Z17" s="250">
        <v>-218</v>
      </c>
      <c r="AA17" s="313">
        <v>-727</v>
      </c>
      <c r="AB17" s="250">
        <v>-177</v>
      </c>
      <c r="AC17" s="250">
        <v>-238</v>
      </c>
      <c r="AD17" s="250">
        <v>-196</v>
      </c>
      <c r="AE17" s="250">
        <v>-295</v>
      </c>
      <c r="AF17" s="313">
        <v>-906</v>
      </c>
      <c r="AG17" s="250">
        <v>-240</v>
      </c>
      <c r="AH17" s="250">
        <v>-239</v>
      </c>
      <c r="AI17" s="250">
        <v>-285</v>
      </c>
      <c r="AJ17" s="250">
        <v>-239</v>
      </c>
      <c r="AK17" s="313">
        <v>-1003</v>
      </c>
      <c r="AL17" s="250">
        <v>-269</v>
      </c>
      <c r="AM17" s="250"/>
      <c r="AN17" s="250"/>
      <c r="AO17" s="250"/>
      <c r="AP17" s="313"/>
    </row>
    <row r="18" spans="2:42" s="23" customFormat="1" ht="10.5" thickBot="1">
      <c r="B18" s="178" t="s">
        <v>239</v>
      </c>
      <c r="C18" s="250">
        <v>-168</v>
      </c>
      <c r="D18" s="250">
        <v>-174</v>
      </c>
      <c r="E18" s="250">
        <v>-128</v>
      </c>
      <c r="F18" s="250">
        <v>-208</v>
      </c>
      <c r="G18" s="313">
        <v>-678</v>
      </c>
      <c r="H18" s="250">
        <v>-160</v>
      </c>
      <c r="I18" s="250">
        <v>-168</v>
      </c>
      <c r="J18" s="250">
        <v>-166</v>
      </c>
      <c r="K18" s="250">
        <v>-177</v>
      </c>
      <c r="L18" s="313">
        <v>-671</v>
      </c>
      <c r="M18" s="250">
        <v>-156</v>
      </c>
      <c r="N18" s="250">
        <v>-193</v>
      </c>
      <c r="O18" s="250">
        <v>-167</v>
      </c>
      <c r="P18" s="250">
        <v>-195</v>
      </c>
      <c r="Q18" s="313">
        <v>-711</v>
      </c>
      <c r="R18" s="250">
        <v>-169</v>
      </c>
      <c r="S18" s="250">
        <v>-205</v>
      </c>
      <c r="T18" s="250">
        <v>-171</v>
      </c>
      <c r="U18" s="250">
        <v>-299</v>
      </c>
      <c r="V18" s="313">
        <v>-844</v>
      </c>
      <c r="W18" s="250">
        <v>-175</v>
      </c>
      <c r="X18" s="250">
        <v>-178</v>
      </c>
      <c r="Y18" s="250">
        <v>-162</v>
      </c>
      <c r="Z18" s="250">
        <v>-211</v>
      </c>
      <c r="AA18" s="313">
        <v>-726</v>
      </c>
      <c r="AB18" s="250">
        <v>-177</v>
      </c>
      <c r="AC18" s="250">
        <v>-240</v>
      </c>
      <c r="AD18" s="250">
        <v>-199</v>
      </c>
      <c r="AE18" s="250">
        <v>-246</v>
      </c>
      <c r="AF18" s="313">
        <v>-862</v>
      </c>
      <c r="AG18" s="250">
        <v>-240</v>
      </c>
      <c r="AH18" s="250">
        <v>-245</v>
      </c>
      <c r="AI18" s="250">
        <v>-286</v>
      </c>
      <c r="AJ18" s="250">
        <v>-239</v>
      </c>
      <c r="AK18" s="313">
        <v>-1010</v>
      </c>
      <c r="AL18" s="250">
        <v>-269</v>
      </c>
      <c r="AM18" s="250"/>
      <c r="AN18" s="250"/>
      <c r="AO18" s="250"/>
      <c r="AP18" s="313"/>
    </row>
    <row r="19" spans="2:42" s="23" customFormat="1" ht="9.75">
      <c r="B19" s="114" t="s">
        <v>566</v>
      </c>
      <c r="C19" s="255">
        <v>9</v>
      </c>
      <c r="D19" s="255">
        <v>32</v>
      </c>
      <c r="E19" s="255">
        <v>19</v>
      </c>
      <c r="F19" s="255">
        <v>57</v>
      </c>
      <c r="G19" s="352">
        <v>117</v>
      </c>
      <c r="H19" s="255">
        <v>54</v>
      </c>
      <c r="I19" s="255">
        <v>108</v>
      </c>
      <c r="J19" s="255">
        <v>22</v>
      </c>
      <c r="K19" s="255">
        <v>46</v>
      </c>
      <c r="L19" s="352">
        <v>230</v>
      </c>
      <c r="M19" s="255">
        <v>38</v>
      </c>
      <c r="N19" s="255">
        <v>26</v>
      </c>
      <c r="O19" s="255">
        <v>79</v>
      </c>
      <c r="P19" s="255">
        <v>62</v>
      </c>
      <c r="Q19" s="352">
        <v>205</v>
      </c>
      <c r="R19" s="255">
        <v>20</v>
      </c>
      <c r="S19" s="255">
        <v>35</v>
      </c>
      <c r="T19" s="255">
        <v>20</v>
      </c>
      <c r="U19" s="255">
        <v>61</v>
      </c>
      <c r="V19" s="352">
        <v>136</v>
      </c>
      <c r="W19" s="255">
        <v>36</v>
      </c>
      <c r="X19" s="255">
        <v>57</v>
      </c>
      <c r="Y19" s="255">
        <v>49</v>
      </c>
      <c r="Z19" s="255">
        <v>79</v>
      </c>
      <c r="AA19" s="352">
        <v>221</v>
      </c>
      <c r="AB19" s="255">
        <v>27</v>
      </c>
      <c r="AC19" s="255">
        <v>62</v>
      </c>
      <c r="AD19" s="255">
        <v>37</v>
      </c>
      <c r="AE19" s="255">
        <v>131</v>
      </c>
      <c r="AF19" s="352">
        <v>257</v>
      </c>
      <c r="AG19" s="255">
        <v>24</v>
      </c>
      <c r="AH19" s="255">
        <v>59</v>
      </c>
      <c r="AI19" s="255">
        <v>152</v>
      </c>
      <c r="AJ19" s="255">
        <v>210</v>
      </c>
      <c r="AK19" s="352">
        <v>445</v>
      </c>
      <c r="AL19" s="255">
        <v>38</v>
      </c>
      <c r="AM19" s="255"/>
      <c r="AN19" s="255"/>
      <c r="AO19" s="255"/>
      <c r="AP19" s="352"/>
    </row>
    <row r="20" spans="2:42" ht="12">
      <c r="B20" s="23" t="s">
        <v>241</v>
      </c>
      <c r="C20" s="312"/>
      <c r="D20" s="312"/>
      <c r="E20" s="312"/>
      <c r="F20" s="312"/>
      <c r="G20" s="312"/>
      <c r="H20" s="312"/>
      <c r="I20" s="312"/>
      <c r="J20" s="312"/>
      <c r="K20" s="312"/>
      <c r="L20" s="312"/>
      <c r="M20" s="312"/>
      <c r="N20" s="15"/>
      <c r="O20" s="312"/>
      <c r="P20" s="312"/>
      <c r="Q20" s="312"/>
      <c r="R20" s="312"/>
      <c r="S20" s="15"/>
      <c r="T20" s="312"/>
      <c r="U20" s="312"/>
      <c r="V20" s="312"/>
      <c r="W20" s="312"/>
      <c r="X20" s="15"/>
      <c r="Y20" s="312"/>
      <c r="Z20" s="312"/>
      <c r="AA20" s="312"/>
      <c r="AB20" s="312"/>
      <c r="AC20" s="15"/>
      <c r="AD20" s="312"/>
      <c r="AE20" s="312"/>
      <c r="AF20" s="312"/>
      <c r="AG20" s="312"/>
      <c r="AH20" s="15"/>
      <c r="AI20" s="312"/>
      <c r="AJ20" s="312"/>
      <c r="AK20" s="312"/>
      <c r="AL20" s="312"/>
      <c r="AM20" s="15"/>
      <c r="AN20" s="312"/>
      <c r="AO20" s="312"/>
      <c r="AP20" s="312"/>
    </row>
    <row r="21" spans="2:42" ht="12">
      <c r="B21" s="23" t="s">
        <v>570</v>
      </c>
      <c r="C21" s="15"/>
      <c r="D21" s="15"/>
      <c r="E21" s="15"/>
      <c r="F21" s="15"/>
      <c r="G21" s="15"/>
      <c r="H21" s="15"/>
      <c r="I21" s="15"/>
      <c r="J21" s="15"/>
      <c r="K21" s="15"/>
      <c r="L21" s="15"/>
      <c r="M21" s="15"/>
      <c r="N21" s="15"/>
      <c r="O21" s="312"/>
      <c r="P21" s="312"/>
      <c r="Q21" s="312"/>
      <c r="R21" s="15"/>
      <c r="S21" s="15"/>
      <c r="T21" s="312"/>
      <c r="U21" s="312"/>
      <c r="V21" s="312"/>
      <c r="W21" s="15"/>
      <c r="X21" s="15"/>
      <c r="Y21" s="312"/>
      <c r="Z21" s="312"/>
      <c r="AA21" s="312"/>
      <c r="AB21" s="15"/>
      <c r="AC21" s="15"/>
      <c r="AD21" s="312"/>
      <c r="AE21" s="312"/>
      <c r="AF21" s="312"/>
      <c r="AG21" s="15"/>
      <c r="AH21" s="15"/>
      <c r="AI21" s="312"/>
      <c r="AJ21" s="312"/>
      <c r="AK21" s="312"/>
      <c r="AL21" s="15"/>
      <c r="AM21" s="15"/>
      <c r="AN21" s="312"/>
      <c r="AO21" s="312"/>
      <c r="AP21" s="312"/>
    </row>
    <row r="22" spans="2:42" ht="12">
      <c r="B22" s="84"/>
      <c r="C22" s="74"/>
      <c r="D22" s="74"/>
      <c r="E22" s="74"/>
      <c r="F22" s="512"/>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row>
    <row r="23" spans="2:42" ht="12">
      <c r="B23" s="40"/>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row>
    <row r="24" ht="12">
      <c r="B24" s="44"/>
    </row>
    <row r="25" ht="12">
      <c r="B25" s="44"/>
    </row>
    <row r="26" ht="12">
      <c r="B26" s="44"/>
    </row>
    <row r="27" ht="12">
      <c r="B27" s="44"/>
    </row>
    <row r="28" ht="12">
      <c r="B28" s="44"/>
    </row>
    <row r="29" ht="12">
      <c r="B29" s="44"/>
    </row>
    <row r="30" ht="12">
      <c r="B30" s="44"/>
    </row>
  </sheetData>
  <sheetProtection/>
  <printOptions horizontalCentered="1"/>
  <pageMargins left="0.4330708661417323" right="0.7480314960629921" top="0.984251968503937" bottom="0.984251968503937" header="0.5118110236220472" footer="0.5118110236220472"/>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2:AA46"/>
  <sheetViews>
    <sheetView showGridLines="0" view="pageBreakPreview" zoomScaleNormal="115" zoomScaleSheetLayoutView="100" zoomScalePageLayoutView="0" workbookViewId="0" topLeftCell="A1">
      <pane xSplit="2" ySplit="4" topLeftCell="Q5"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cols>
    <col min="1" max="1" width="1.28515625" style="61" customWidth="1"/>
    <col min="2" max="2" width="64.8515625" style="127" customWidth="1"/>
    <col min="3" max="6" width="8.57421875" style="127" customWidth="1"/>
    <col min="7" max="7" width="9.140625" style="127" customWidth="1"/>
    <col min="8" max="8" width="8.28125" style="127" customWidth="1"/>
    <col min="9" max="10" width="8.57421875" style="127" customWidth="1"/>
    <col min="11" max="11" width="8.28125" style="127" customWidth="1"/>
    <col min="12" max="12" width="9.140625" style="127" customWidth="1"/>
    <col min="13" max="13" width="8.28125" style="513" customWidth="1"/>
    <col min="14" max="16" width="8.57421875" style="127" customWidth="1"/>
    <col min="17" max="17" width="9.140625" style="127" customWidth="1"/>
    <col min="18" max="18" width="8.28125" style="513" customWidth="1"/>
    <col min="19" max="21" width="8.57421875" style="127" customWidth="1"/>
    <col min="22" max="22" width="9.140625" style="127" customWidth="1"/>
    <col min="23" max="23" width="8.28125" style="513" customWidth="1"/>
    <col min="24" max="26" width="8.57421875" style="127" customWidth="1"/>
    <col min="27" max="27" width="9.140625" style="127" customWidth="1"/>
    <col min="28" max="16384" width="9.140625" style="101" customWidth="1"/>
  </cols>
  <sheetData>
    <row r="2" ht="15">
      <c r="B2" s="521" t="s">
        <v>248</v>
      </c>
    </row>
    <row r="3" spans="1:27" s="23" customFormat="1" ht="9.75" customHeight="1">
      <c r="A3" s="13"/>
      <c r="B3" s="89"/>
      <c r="C3" s="89"/>
      <c r="D3" s="89"/>
      <c r="E3" s="89"/>
      <c r="F3" s="89"/>
      <c r="G3" s="89"/>
      <c r="H3" s="96"/>
      <c r="I3" s="89"/>
      <c r="J3" s="89"/>
      <c r="K3" s="96"/>
      <c r="L3" s="89"/>
      <c r="M3" s="126"/>
      <c r="N3" s="89"/>
      <c r="O3" s="89"/>
      <c r="P3" s="89"/>
      <c r="Q3" s="89"/>
      <c r="R3" s="126"/>
      <c r="S3" s="89"/>
      <c r="T3" s="89"/>
      <c r="U3" s="89"/>
      <c r="V3" s="89"/>
      <c r="W3" s="126"/>
      <c r="X3" s="89"/>
      <c r="Y3" s="89"/>
      <c r="Z3" s="89"/>
      <c r="AA3" s="89"/>
    </row>
    <row r="4" spans="1:27" s="23" customFormat="1" ht="21" customHeight="1">
      <c r="A4" s="13"/>
      <c r="B4" s="45" t="s">
        <v>215</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393</v>
      </c>
      <c r="S4" s="45" t="s">
        <v>394</v>
      </c>
      <c r="T4" s="45" t="s">
        <v>395</v>
      </c>
      <c r="U4" s="45" t="s">
        <v>396</v>
      </c>
      <c r="V4" s="45" t="s">
        <v>397</v>
      </c>
      <c r="W4" s="45" t="s">
        <v>440</v>
      </c>
      <c r="X4" s="45" t="s">
        <v>441</v>
      </c>
      <c r="Y4" s="45" t="s">
        <v>442</v>
      </c>
      <c r="Z4" s="45" t="s">
        <v>443</v>
      </c>
      <c r="AA4" s="45" t="s">
        <v>444</v>
      </c>
    </row>
    <row r="5" spans="1:27" s="88" customFormat="1" ht="6.75" customHeight="1">
      <c r="A5" s="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s="23" customFormat="1" ht="11.25" customHeight="1">
      <c r="A6" s="13"/>
      <c r="B6" s="160" t="s">
        <v>249</v>
      </c>
      <c r="C6" s="160"/>
      <c r="D6" s="160"/>
      <c r="E6" s="160"/>
      <c r="F6" s="160"/>
      <c r="G6" s="315"/>
      <c r="H6" s="186"/>
      <c r="I6" s="160"/>
      <c r="J6" s="160"/>
      <c r="K6" s="186"/>
      <c r="L6" s="315"/>
      <c r="M6" s="160"/>
      <c r="N6" s="186"/>
      <c r="O6" s="160"/>
      <c r="P6" s="160"/>
      <c r="Q6" s="315"/>
      <c r="R6" s="160"/>
      <c r="S6" s="186"/>
      <c r="T6" s="160"/>
      <c r="U6" s="160"/>
      <c r="V6" s="315"/>
      <c r="W6" s="160"/>
      <c r="X6" s="186"/>
      <c r="Y6" s="160"/>
      <c r="Z6" s="160"/>
      <c r="AA6" s="315"/>
    </row>
    <row r="7" spans="1:27" s="23" customFormat="1" ht="11.25" customHeight="1">
      <c r="A7" s="13"/>
      <c r="B7" s="8" t="s">
        <v>98</v>
      </c>
      <c r="C7" s="259">
        <v>27450</v>
      </c>
      <c r="D7" s="259">
        <v>28221</v>
      </c>
      <c r="E7" s="259">
        <v>30304</v>
      </c>
      <c r="F7" s="259">
        <v>27622</v>
      </c>
      <c r="G7" s="316">
        <v>113597</v>
      </c>
      <c r="H7" s="259">
        <v>24119</v>
      </c>
      <c r="I7" s="259">
        <v>28651</v>
      </c>
      <c r="J7" s="259">
        <v>29160</v>
      </c>
      <c r="K7" s="259">
        <v>24902</v>
      </c>
      <c r="L7" s="316">
        <v>106832</v>
      </c>
      <c r="M7" s="259">
        <v>20005</v>
      </c>
      <c r="N7" s="259">
        <v>24776</v>
      </c>
      <c r="O7" s="259">
        <v>23468</v>
      </c>
      <c r="P7" s="259">
        <v>20087</v>
      </c>
      <c r="Q7" s="316">
        <v>88336</v>
      </c>
      <c r="R7" s="259">
        <v>16213</v>
      </c>
      <c r="S7" s="259">
        <v>19355</v>
      </c>
      <c r="T7" s="259">
        <v>21083</v>
      </c>
      <c r="U7" s="259">
        <v>22902</v>
      </c>
      <c r="V7" s="316">
        <v>79553</v>
      </c>
      <c r="W7" s="259">
        <v>22875</v>
      </c>
      <c r="X7" s="259">
        <v>23025</v>
      </c>
      <c r="Y7" s="259">
        <v>24730</v>
      </c>
      <c r="Z7" s="259">
        <v>24734</v>
      </c>
      <c r="AA7" s="316">
        <v>95364</v>
      </c>
    </row>
    <row r="8" spans="1:27" s="23" customFormat="1" ht="11.25" customHeight="1">
      <c r="A8" s="13"/>
      <c r="B8" s="166" t="s">
        <v>250</v>
      </c>
      <c r="C8" s="259">
        <v>-25834</v>
      </c>
      <c r="D8" s="259">
        <v>-27068</v>
      </c>
      <c r="E8" s="259">
        <v>-28381</v>
      </c>
      <c r="F8" s="259">
        <v>-26570</v>
      </c>
      <c r="G8" s="316">
        <v>-107853</v>
      </c>
      <c r="H8" s="259">
        <v>-22821</v>
      </c>
      <c r="I8" s="259">
        <v>-27163</v>
      </c>
      <c r="J8" s="259">
        <v>-26785</v>
      </c>
      <c r="K8" s="259">
        <v>-24241</v>
      </c>
      <c r="L8" s="316">
        <v>-101010</v>
      </c>
      <c r="M8" s="259">
        <v>-17523</v>
      </c>
      <c r="N8" s="259">
        <v>-20880</v>
      </c>
      <c r="O8" s="259">
        <v>-20973</v>
      </c>
      <c r="P8" s="259">
        <v>-18416</v>
      </c>
      <c r="Q8" s="316">
        <v>-77792</v>
      </c>
      <c r="R8" s="259">
        <v>-14574</v>
      </c>
      <c r="S8" s="259">
        <v>-16223</v>
      </c>
      <c r="T8" s="259">
        <v>-18349</v>
      </c>
      <c r="U8" s="259">
        <v>-19077</v>
      </c>
      <c r="V8" s="316">
        <v>-68223</v>
      </c>
      <c r="W8" s="259">
        <v>-19449</v>
      </c>
      <c r="X8" s="259">
        <v>-20151</v>
      </c>
      <c r="Y8" s="259">
        <v>-21060</v>
      </c>
      <c r="Z8" s="259">
        <v>-21106</v>
      </c>
      <c r="AA8" s="316">
        <v>-81766</v>
      </c>
    </row>
    <row r="9" spans="1:27" s="23" customFormat="1" ht="11.25" customHeight="1">
      <c r="A9" s="13"/>
      <c r="B9" s="165" t="s">
        <v>251</v>
      </c>
      <c r="C9" s="260">
        <v>1616</v>
      </c>
      <c r="D9" s="260">
        <v>1153</v>
      </c>
      <c r="E9" s="260">
        <v>1923</v>
      </c>
      <c r="F9" s="260">
        <v>1052</v>
      </c>
      <c r="G9" s="317">
        <v>5744</v>
      </c>
      <c r="H9" s="260">
        <v>1298</v>
      </c>
      <c r="I9" s="260">
        <v>1488</v>
      </c>
      <c r="J9" s="260">
        <v>2375</v>
      </c>
      <c r="K9" s="260">
        <v>661</v>
      </c>
      <c r="L9" s="317">
        <v>5822</v>
      </c>
      <c r="M9" s="260">
        <v>2482</v>
      </c>
      <c r="N9" s="260">
        <v>3896</v>
      </c>
      <c r="O9" s="260">
        <v>2495</v>
      </c>
      <c r="P9" s="260">
        <v>1671</v>
      </c>
      <c r="Q9" s="317">
        <v>10544</v>
      </c>
      <c r="R9" s="260">
        <v>1639</v>
      </c>
      <c r="S9" s="260">
        <v>3132</v>
      </c>
      <c r="T9" s="260">
        <v>2734</v>
      </c>
      <c r="U9" s="260">
        <v>3825</v>
      </c>
      <c r="V9" s="317">
        <v>11330</v>
      </c>
      <c r="W9" s="260">
        <v>3426</v>
      </c>
      <c r="X9" s="260">
        <v>2874</v>
      </c>
      <c r="Y9" s="260">
        <v>3670</v>
      </c>
      <c r="Z9" s="260">
        <v>3628</v>
      </c>
      <c r="AA9" s="317">
        <v>13598</v>
      </c>
    </row>
    <row r="10" spans="1:27" s="23" customFormat="1" ht="11.25" customHeight="1">
      <c r="A10" s="13"/>
      <c r="B10" s="8" t="s">
        <v>252</v>
      </c>
      <c r="C10" s="259">
        <v>-943</v>
      </c>
      <c r="D10" s="259">
        <v>-957</v>
      </c>
      <c r="E10" s="259">
        <v>-998</v>
      </c>
      <c r="F10" s="259">
        <v>-985</v>
      </c>
      <c r="G10" s="316">
        <v>-3883</v>
      </c>
      <c r="H10" s="259">
        <v>-915</v>
      </c>
      <c r="I10" s="259">
        <v>-971</v>
      </c>
      <c r="J10" s="259">
        <v>-1021</v>
      </c>
      <c r="K10" s="259">
        <v>-1013</v>
      </c>
      <c r="L10" s="316">
        <v>-3920</v>
      </c>
      <c r="M10" s="259">
        <v>-934</v>
      </c>
      <c r="N10" s="259">
        <v>-986</v>
      </c>
      <c r="O10" s="259">
        <v>-990</v>
      </c>
      <c r="P10" s="259">
        <v>-1061</v>
      </c>
      <c r="Q10" s="316">
        <v>-3971</v>
      </c>
      <c r="R10" s="259">
        <v>-1001</v>
      </c>
      <c r="S10" s="259">
        <v>-1004</v>
      </c>
      <c r="T10" s="259">
        <v>-1054</v>
      </c>
      <c r="U10" s="259">
        <v>-1066</v>
      </c>
      <c r="V10" s="316">
        <v>-4125</v>
      </c>
      <c r="W10" s="259">
        <v>-1037</v>
      </c>
      <c r="X10" s="259">
        <v>-983</v>
      </c>
      <c r="Y10" s="259">
        <v>-1140</v>
      </c>
      <c r="Z10" s="259">
        <v>-1167</v>
      </c>
      <c r="AA10" s="316">
        <v>-4327</v>
      </c>
    </row>
    <row r="11" spans="1:27" s="23" customFormat="1" ht="11.25" customHeight="1">
      <c r="A11" s="13"/>
      <c r="B11" s="8" t="s">
        <v>253</v>
      </c>
      <c r="C11" s="259">
        <v>-354</v>
      </c>
      <c r="D11" s="259">
        <v>-372</v>
      </c>
      <c r="E11" s="259">
        <v>-334</v>
      </c>
      <c r="F11" s="259">
        <v>-391</v>
      </c>
      <c r="G11" s="316">
        <v>-1451</v>
      </c>
      <c r="H11" s="259">
        <v>-346</v>
      </c>
      <c r="I11" s="259">
        <v>-366</v>
      </c>
      <c r="J11" s="259">
        <v>-383</v>
      </c>
      <c r="K11" s="259">
        <v>-417</v>
      </c>
      <c r="L11" s="316">
        <v>-1512</v>
      </c>
      <c r="M11" s="259">
        <v>-388</v>
      </c>
      <c r="N11" s="259">
        <v>-402</v>
      </c>
      <c r="O11" s="259">
        <v>-332</v>
      </c>
      <c r="P11" s="259">
        <v>-430</v>
      </c>
      <c r="Q11" s="316">
        <v>-1552</v>
      </c>
      <c r="R11" s="259">
        <v>-362</v>
      </c>
      <c r="S11" s="259">
        <v>-370</v>
      </c>
      <c r="T11" s="259">
        <v>-323</v>
      </c>
      <c r="U11" s="259">
        <v>-371</v>
      </c>
      <c r="V11" s="316">
        <v>-1426</v>
      </c>
      <c r="W11" s="259">
        <v>-367</v>
      </c>
      <c r="X11" s="259">
        <v>-369</v>
      </c>
      <c r="Y11" s="259">
        <v>-359</v>
      </c>
      <c r="Z11" s="259">
        <v>-442</v>
      </c>
      <c r="AA11" s="316">
        <v>-1537</v>
      </c>
    </row>
    <row r="12" spans="1:27" s="23" customFormat="1" ht="11.25" customHeight="1">
      <c r="A12" s="13"/>
      <c r="B12" s="8" t="s">
        <v>230</v>
      </c>
      <c r="C12" s="259">
        <v>73</v>
      </c>
      <c r="D12" s="259">
        <v>173</v>
      </c>
      <c r="E12" s="259">
        <v>103</v>
      </c>
      <c r="F12" s="259">
        <v>222</v>
      </c>
      <c r="G12" s="316">
        <v>571</v>
      </c>
      <c r="H12" s="259">
        <v>303</v>
      </c>
      <c r="I12" s="259">
        <v>129</v>
      </c>
      <c r="J12" s="259">
        <v>86</v>
      </c>
      <c r="K12" s="259">
        <v>248</v>
      </c>
      <c r="L12" s="316">
        <v>766</v>
      </c>
      <c r="M12" s="259">
        <v>81</v>
      </c>
      <c r="N12" s="259">
        <v>116</v>
      </c>
      <c r="O12" s="259">
        <v>75</v>
      </c>
      <c r="P12" s="259">
        <v>148</v>
      </c>
      <c r="Q12" s="316">
        <v>420</v>
      </c>
      <c r="R12" s="259">
        <v>198</v>
      </c>
      <c r="S12" s="259">
        <v>718</v>
      </c>
      <c r="T12" s="259">
        <v>444</v>
      </c>
      <c r="U12" s="259">
        <v>803</v>
      </c>
      <c r="V12" s="316">
        <v>2163</v>
      </c>
      <c r="W12" s="259">
        <v>249</v>
      </c>
      <c r="X12" s="259">
        <v>612</v>
      </c>
      <c r="Y12" s="259">
        <v>146</v>
      </c>
      <c r="Z12" s="259">
        <v>236</v>
      </c>
      <c r="AA12" s="316">
        <v>1243</v>
      </c>
    </row>
    <row r="13" spans="1:27" s="23" customFormat="1" ht="11.25" customHeight="1">
      <c r="A13" s="13"/>
      <c r="B13" s="8" t="s">
        <v>231</v>
      </c>
      <c r="C13" s="259">
        <v>-68</v>
      </c>
      <c r="D13" s="259">
        <v>-141</v>
      </c>
      <c r="E13" s="259">
        <v>-113</v>
      </c>
      <c r="F13" s="259">
        <v>-392</v>
      </c>
      <c r="G13" s="316">
        <v>-714</v>
      </c>
      <c r="H13" s="259">
        <v>-102</v>
      </c>
      <c r="I13" s="259">
        <v>-5118</v>
      </c>
      <c r="J13" s="259">
        <v>-79</v>
      </c>
      <c r="K13" s="259">
        <v>-625</v>
      </c>
      <c r="L13" s="316">
        <v>-5924</v>
      </c>
      <c r="M13" s="259">
        <v>-62</v>
      </c>
      <c r="N13" s="259">
        <v>-534</v>
      </c>
      <c r="O13" s="259">
        <v>-177</v>
      </c>
      <c r="P13" s="259">
        <v>-581</v>
      </c>
      <c r="Q13" s="316">
        <v>-1354</v>
      </c>
      <c r="R13" s="259">
        <v>-81</v>
      </c>
      <c r="S13" s="259">
        <v>-84</v>
      </c>
      <c r="T13" s="259">
        <v>-95</v>
      </c>
      <c r="U13" s="259">
        <v>-447</v>
      </c>
      <c r="V13" s="316">
        <v>-707</v>
      </c>
      <c r="W13" s="259">
        <v>-64</v>
      </c>
      <c r="X13" s="259">
        <v>-69</v>
      </c>
      <c r="Y13" s="259">
        <v>-105</v>
      </c>
      <c r="Z13" s="259">
        <v>-330</v>
      </c>
      <c r="AA13" s="316">
        <v>-568</v>
      </c>
    </row>
    <row r="14" spans="1:27" s="23" customFormat="1" ht="11.25" customHeight="1">
      <c r="A14" s="13"/>
      <c r="B14" s="8" t="s">
        <v>233</v>
      </c>
      <c r="C14" s="259">
        <v>10</v>
      </c>
      <c r="D14" s="259">
        <v>4</v>
      </c>
      <c r="E14" s="259">
        <v>20</v>
      </c>
      <c r="F14" s="259">
        <v>6</v>
      </c>
      <c r="G14" s="316">
        <v>40</v>
      </c>
      <c r="H14" s="259">
        <v>16</v>
      </c>
      <c r="I14" s="259">
        <v>21</v>
      </c>
      <c r="J14" s="259">
        <v>23</v>
      </c>
      <c r="K14" s="259">
        <v>-3</v>
      </c>
      <c r="L14" s="316">
        <v>57</v>
      </c>
      <c r="M14" s="259">
        <v>31</v>
      </c>
      <c r="N14" s="259">
        <v>73</v>
      </c>
      <c r="O14" s="259">
        <v>85</v>
      </c>
      <c r="P14" s="259">
        <v>64</v>
      </c>
      <c r="Q14" s="316">
        <v>253</v>
      </c>
      <c r="R14" s="259">
        <v>85</v>
      </c>
      <c r="S14" s="259">
        <v>99</v>
      </c>
      <c r="T14" s="259">
        <v>68</v>
      </c>
      <c r="U14" s="259">
        <v>45</v>
      </c>
      <c r="V14" s="316">
        <v>297</v>
      </c>
      <c r="W14" s="259">
        <v>69</v>
      </c>
      <c r="X14" s="259">
        <v>55</v>
      </c>
      <c r="Y14" s="259">
        <v>62</v>
      </c>
      <c r="Z14" s="259">
        <v>62</v>
      </c>
      <c r="AA14" s="316">
        <v>248</v>
      </c>
    </row>
    <row r="15" spans="1:27" s="23" customFormat="1" ht="11.25" customHeight="1">
      <c r="A15" s="13"/>
      <c r="B15" s="165" t="s">
        <v>239</v>
      </c>
      <c r="C15" s="260">
        <v>334</v>
      </c>
      <c r="D15" s="260">
        <v>-140</v>
      </c>
      <c r="E15" s="260">
        <v>601</v>
      </c>
      <c r="F15" s="260">
        <v>-488</v>
      </c>
      <c r="G15" s="317">
        <v>307</v>
      </c>
      <c r="H15" s="260">
        <v>254</v>
      </c>
      <c r="I15" s="260">
        <v>-4817</v>
      </c>
      <c r="J15" s="260">
        <v>1001</v>
      </c>
      <c r="K15" s="260">
        <v>-1149</v>
      </c>
      <c r="L15" s="317">
        <v>-4711</v>
      </c>
      <c r="M15" s="260">
        <v>1210</v>
      </c>
      <c r="N15" s="260">
        <v>2163</v>
      </c>
      <c r="O15" s="260">
        <v>1156</v>
      </c>
      <c r="P15" s="260">
        <v>-189</v>
      </c>
      <c r="Q15" s="317">
        <v>4340</v>
      </c>
      <c r="R15" s="260">
        <v>478</v>
      </c>
      <c r="S15" s="260">
        <v>2491</v>
      </c>
      <c r="T15" s="260">
        <v>1774</v>
      </c>
      <c r="U15" s="260">
        <v>2789</v>
      </c>
      <c r="V15" s="317">
        <v>7532</v>
      </c>
      <c r="W15" s="260">
        <v>2276</v>
      </c>
      <c r="X15" s="260">
        <v>2120</v>
      </c>
      <c r="Y15" s="260">
        <v>2274</v>
      </c>
      <c r="Z15" s="260">
        <v>1987</v>
      </c>
      <c r="AA15" s="317">
        <v>8657</v>
      </c>
    </row>
    <row r="16" spans="1:27" s="23" customFormat="1" ht="11.25" customHeight="1">
      <c r="A16" s="13"/>
      <c r="B16" s="8" t="s">
        <v>254</v>
      </c>
      <c r="C16" s="259">
        <v>117</v>
      </c>
      <c r="D16" s="259">
        <v>105</v>
      </c>
      <c r="E16" s="259">
        <v>376</v>
      </c>
      <c r="F16" s="259">
        <v>178</v>
      </c>
      <c r="G16" s="316">
        <v>460</v>
      </c>
      <c r="H16" s="259">
        <v>48</v>
      </c>
      <c r="I16" s="259">
        <v>34</v>
      </c>
      <c r="J16" s="259">
        <v>132</v>
      </c>
      <c r="K16" s="259">
        <v>140</v>
      </c>
      <c r="L16" s="316">
        <v>354</v>
      </c>
      <c r="M16" s="259">
        <v>89</v>
      </c>
      <c r="N16" s="259">
        <v>70</v>
      </c>
      <c r="O16" s="259">
        <v>101</v>
      </c>
      <c r="P16" s="259">
        <v>130</v>
      </c>
      <c r="Q16" s="316">
        <v>390</v>
      </c>
      <c r="R16" s="259">
        <v>45</v>
      </c>
      <c r="S16" s="259">
        <v>54</v>
      </c>
      <c r="T16" s="259">
        <v>194</v>
      </c>
      <c r="U16" s="259">
        <v>123</v>
      </c>
      <c r="V16" s="316">
        <v>248</v>
      </c>
      <c r="W16" s="259">
        <v>679</v>
      </c>
      <c r="X16" s="259">
        <v>201</v>
      </c>
      <c r="Y16" s="259">
        <v>214</v>
      </c>
      <c r="Z16" s="259">
        <v>733</v>
      </c>
      <c r="AA16" s="316">
        <v>1760</v>
      </c>
    </row>
    <row r="17" spans="1:27" s="23" customFormat="1" ht="11.25" customHeight="1">
      <c r="A17" s="13"/>
      <c r="B17" s="8" t="s">
        <v>255</v>
      </c>
      <c r="C17" s="259">
        <v>-338</v>
      </c>
      <c r="D17" s="259">
        <v>-230</v>
      </c>
      <c r="E17" s="259">
        <v>-171</v>
      </c>
      <c r="F17" s="259">
        <v>-187</v>
      </c>
      <c r="G17" s="316">
        <v>-610</v>
      </c>
      <c r="H17" s="259">
        <v>-148</v>
      </c>
      <c r="I17" s="259">
        <v>-947</v>
      </c>
      <c r="J17" s="259">
        <v>-389</v>
      </c>
      <c r="K17" s="259">
        <v>-405</v>
      </c>
      <c r="L17" s="316">
        <v>-1889</v>
      </c>
      <c r="M17" s="259">
        <v>-265</v>
      </c>
      <c r="N17" s="259">
        <v>-282</v>
      </c>
      <c r="O17" s="259">
        <v>-202</v>
      </c>
      <c r="P17" s="259">
        <v>-283</v>
      </c>
      <c r="Q17" s="316">
        <v>-1032</v>
      </c>
      <c r="R17" s="259">
        <v>-89</v>
      </c>
      <c r="S17" s="259">
        <v>-509</v>
      </c>
      <c r="T17" s="259">
        <v>-41</v>
      </c>
      <c r="U17" s="259">
        <v>-422</v>
      </c>
      <c r="V17" s="316">
        <v>-893</v>
      </c>
      <c r="W17" s="259">
        <v>-416</v>
      </c>
      <c r="X17" s="259">
        <v>-198</v>
      </c>
      <c r="Y17" s="259">
        <v>-428</v>
      </c>
      <c r="Z17" s="259">
        <v>-725</v>
      </c>
      <c r="AA17" s="316">
        <v>-1700</v>
      </c>
    </row>
    <row r="18" spans="1:27" s="150" customFormat="1" ht="11.25" customHeight="1">
      <c r="A18" s="159"/>
      <c r="B18" s="164" t="s">
        <v>256</v>
      </c>
      <c r="C18" s="261">
        <v>-221</v>
      </c>
      <c r="D18" s="261">
        <v>-125</v>
      </c>
      <c r="E18" s="261">
        <v>205</v>
      </c>
      <c r="F18" s="261">
        <v>-9</v>
      </c>
      <c r="G18" s="318">
        <v>-150</v>
      </c>
      <c r="H18" s="261">
        <v>-100</v>
      </c>
      <c r="I18" s="261">
        <v>-913</v>
      </c>
      <c r="J18" s="261">
        <v>-257</v>
      </c>
      <c r="K18" s="261">
        <v>-265</v>
      </c>
      <c r="L18" s="318">
        <v>-1535</v>
      </c>
      <c r="M18" s="261">
        <v>-176</v>
      </c>
      <c r="N18" s="261">
        <v>-212</v>
      </c>
      <c r="O18" s="261">
        <v>-101</v>
      </c>
      <c r="P18" s="261">
        <v>-153</v>
      </c>
      <c r="Q18" s="318">
        <v>-642</v>
      </c>
      <c r="R18" s="261">
        <v>-44</v>
      </c>
      <c r="S18" s="261">
        <v>-455</v>
      </c>
      <c r="T18" s="261">
        <v>153</v>
      </c>
      <c r="U18" s="261">
        <v>-299</v>
      </c>
      <c r="V18" s="318">
        <v>-645</v>
      </c>
      <c r="W18" s="261">
        <v>263</v>
      </c>
      <c r="X18" s="261">
        <v>3</v>
      </c>
      <c r="Y18" s="261">
        <v>-214</v>
      </c>
      <c r="Z18" s="261">
        <v>8</v>
      </c>
      <c r="AA18" s="318">
        <v>60</v>
      </c>
    </row>
    <row r="19" spans="1:27" s="23" customFormat="1" ht="11.25" customHeight="1">
      <c r="A19" s="13"/>
      <c r="B19" s="165" t="s">
        <v>257</v>
      </c>
      <c r="C19" s="260">
        <v>113</v>
      </c>
      <c r="D19" s="260">
        <v>-265</v>
      </c>
      <c r="E19" s="260">
        <v>806</v>
      </c>
      <c r="F19" s="260">
        <v>-497</v>
      </c>
      <c r="G19" s="317">
        <v>157</v>
      </c>
      <c r="H19" s="260">
        <v>154</v>
      </c>
      <c r="I19" s="260">
        <v>-5730</v>
      </c>
      <c r="J19" s="260">
        <v>744</v>
      </c>
      <c r="K19" s="260">
        <v>-1414</v>
      </c>
      <c r="L19" s="317">
        <v>-6246</v>
      </c>
      <c r="M19" s="260">
        <v>1034</v>
      </c>
      <c r="N19" s="260">
        <v>1951</v>
      </c>
      <c r="O19" s="260">
        <v>1055</v>
      </c>
      <c r="P19" s="260">
        <v>-342</v>
      </c>
      <c r="Q19" s="317">
        <v>3698</v>
      </c>
      <c r="R19" s="260">
        <v>434</v>
      </c>
      <c r="S19" s="260">
        <v>2036</v>
      </c>
      <c r="T19" s="260">
        <v>1927</v>
      </c>
      <c r="U19" s="260">
        <v>2490</v>
      </c>
      <c r="V19" s="317">
        <v>6887</v>
      </c>
      <c r="W19" s="260">
        <v>2539</v>
      </c>
      <c r="X19" s="260">
        <v>2123</v>
      </c>
      <c r="Y19" s="260">
        <v>2060</v>
      </c>
      <c r="Z19" s="260">
        <v>1995</v>
      </c>
      <c r="AA19" s="317">
        <v>8717</v>
      </c>
    </row>
    <row r="20" spans="1:27" s="23" customFormat="1" ht="11.25" customHeight="1" thickBot="1">
      <c r="A20" s="13"/>
      <c r="B20" s="167" t="s">
        <v>258</v>
      </c>
      <c r="C20" s="262">
        <v>32</v>
      </c>
      <c r="D20" s="262">
        <v>36</v>
      </c>
      <c r="E20" s="262">
        <v>-154</v>
      </c>
      <c r="F20" s="262">
        <v>19</v>
      </c>
      <c r="G20" s="319">
        <v>-67</v>
      </c>
      <c r="H20" s="262">
        <v>-28</v>
      </c>
      <c r="I20" s="262">
        <v>340</v>
      </c>
      <c r="J20" s="262">
        <v>-129</v>
      </c>
      <c r="K20" s="262">
        <v>235</v>
      </c>
      <c r="L20" s="319">
        <v>418</v>
      </c>
      <c r="M20" s="262">
        <v>-166</v>
      </c>
      <c r="N20" s="262">
        <v>-402</v>
      </c>
      <c r="O20" s="262">
        <v>-170</v>
      </c>
      <c r="P20" s="262">
        <v>273</v>
      </c>
      <c r="Q20" s="319">
        <v>-465</v>
      </c>
      <c r="R20" s="262">
        <v>-98</v>
      </c>
      <c r="S20" s="262">
        <v>-244</v>
      </c>
      <c r="T20" s="262">
        <v>-358</v>
      </c>
      <c r="U20" s="262">
        <v>-447</v>
      </c>
      <c r="V20" s="319">
        <v>-1147</v>
      </c>
      <c r="W20" s="262">
        <v>-451</v>
      </c>
      <c r="X20" s="262">
        <v>-369</v>
      </c>
      <c r="Y20" s="262">
        <v>-363</v>
      </c>
      <c r="Z20" s="262">
        <v>-361</v>
      </c>
      <c r="AA20" s="319">
        <v>-1544</v>
      </c>
    </row>
    <row r="21" spans="1:27" s="23" customFormat="1" ht="11.25" customHeight="1" thickBot="1">
      <c r="A21" s="13"/>
      <c r="B21" s="163" t="s">
        <v>259</v>
      </c>
      <c r="C21" s="263">
        <v>145</v>
      </c>
      <c r="D21" s="263">
        <v>-229</v>
      </c>
      <c r="E21" s="263">
        <v>652</v>
      </c>
      <c r="F21" s="263">
        <v>-478</v>
      </c>
      <c r="G21" s="320">
        <v>90</v>
      </c>
      <c r="H21" s="263">
        <v>126</v>
      </c>
      <c r="I21" s="263">
        <v>-5390</v>
      </c>
      <c r="J21" s="263">
        <v>615</v>
      </c>
      <c r="K21" s="263">
        <v>-1179</v>
      </c>
      <c r="L21" s="320">
        <v>-5828</v>
      </c>
      <c r="M21" s="263">
        <v>868</v>
      </c>
      <c r="N21" s="263">
        <v>1549</v>
      </c>
      <c r="O21" s="263">
        <v>885</v>
      </c>
      <c r="P21" s="263">
        <v>-69</v>
      </c>
      <c r="Q21" s="320">
        <v>3233</v>
      </c>
      <c r="R21" s="263">
        <v>336</v>
      </c>
      <c r="S21" s="263">
        <v>1792</v>
      </c>
      <c r="T21" s="263">
        <v>1569</v>
      </c>
      <c r="U21" s="263">
        <v>2043</v>
      </c>
      <c r="V21" s="320">
        <v>5740</v>
      </c>
      <c r="W21" s="263">
        <v>2088</v>
      </c>
      <c r="X21" s="263">
        <v>1754</v>
      </c>
      <c r="Y21" s="263">
        <v>1697</v>
      </c>
      <c r="Z21" s="263">
        <v>1634</v>
      </c>
      <c r="AA21" s="320">
        <v>7173</v>
      </c>
    </row>
    <row r="22" spans="1:27" s="149" customFormat="1" ht="3.75" customHeight="1">
      <c r="A22" s="151"/>
      <c r="B22" s="170"/>
      <c r="C22" s="264"/>
      <c r="D22" s="264"/>
      <c r="E22" s="264"/>
      <c r="F22" s="264"/>
      <c r="G22" s="321"/>
      <c r="H22" s="264"/>
      <c r="I22" s="264"/>
      <c r="J22" s="264"/>
      <c r="K22" s="264"/>
      <c r="L22" s="321"/>
      <c r="M22" s="264"/>
      <c r="N22" s="264"/>
      <c r="O22" s="264"/>
      <c r="P22" s="264"/>
      <c r="Q22" s="321"/>
      <c r="R22" s="264"/>
      <c r="S22" s="264"/>
      <c r="T22" s="264"/>
      <c r="U22" s="264"/>
      <c r="V22" s="321"/>
      <c r="W22" s="264"/>
      <c r="X22" s="264"/>
      <c r="Y22" s="264"/>
      <c r="Z22" s="264"/>
      <c r="AA22" s="321"/>
    </row>
    <row r="23" spans="1:27" s="150" customFormat="1" ht="11.25" customHeight="1">
      <c r="A23" s="159"/>
      <c r="B23" s="160" t="s">
        <v>260</v>
      </c>
      <c r="C23" s="259"/>
      <c r="D23" s="259"/>
      <c r="E23" s="259"/>
      <c r="F23" s="259"/>
      <c r="G23" s="316"/>
      <c r="H23" s="259"/>
      <c r="I23" s="259"/>
      <c r="J23" s="259"/>
      <c r="K23" s="259"/>
      <c r="L23" s="316"/>
      <c r="M23" s="259"/>
      <c r="N23" s="259"/>
      <c r="O23" s="259"/>
      <c r="P23" s="259"/>
      <c r="Q23" s="316"/>
      <c r="R23" s="259"/>
      <c r="S23" s="259"/>
      <c r="T23" s="259"/>
      <c r="U23" s="259"/>
      <c r="V23" s="316"/>
      <c r="W23" s="259"/>
      <c r="X23" s="259"/>
      <c r="Y23" s="259"/>
      <c r="Z23" s="259"/>
      <c r="AA23" s="316"/>
    </row>
    <row r="24" spans="1:27" s="23" customFormat="1" ht="11.25" customHeight="1">
      <c r="A24" s="13"/>
      <c r="B24" s="160" t="s">
        <v>261</v>
      </c>
      <c r="C24" s="265">
        <v>-7</v>
      </c>
      <c r="D24" s="265">
        <v>-2</v>
      </c>
      <c r="E24" s="265">
        <v>-1</v>
      </c>
      <c r="F24" s="265">
        <v>4</v>
      </c>
      <c r="G24" s="322">
        <v>-6</v>
      </c>
      <c r="H24" s="265">
        <v>0</v>
      </c>
      <c r="I24" s="265">
        <v>0</v>
      </c>
      <c r="J24" s="265">
        <v>0</v>
      </c>
      <c r="K24" s="265">
        <v>-16</v>
      </c>
      <c r="L24" s="322">
        <v>-16</v>
      </c>
      <c r="M24" s="265">
        <v>0</v>
      </c>
      <c r="N24" s="265">
        <v>0</v>
      </c>
      <c r="O24" s="265">
        <v>0</v>
      </c>
      <c r="P24" s="265">
        <v>3</v>
      </c>
      <c r="Q24" s="322">
        <v>3</v>
      </c>
      <c r="R24" s="265">
        <v>0</v>
      </c>
      <c r="S24" s="265">
        <v>0</v>
      </c>
      <c r="T24" s="265">
        <v>0</v>
      </c>
      <c r="U24" s="265">
        <v>-4</v>
      </c>
      <c r="V24" s="322">
        <v>-4</v>
      </c>
      <c r="W24" s="265">
        <v>0</v>
      </c>
      <c r="X24" s="265">
        <v>0</v>
      </c>
      <c r="Y24" s="265">
        <v>0</v>
      </c>
      <c r="Z24" s="265">
        <v>-13</v>
      </c>
      <c r="AA24" s="322">
        <v>-13</v>
      </c>
    </row>
    <row r="25" spans="1:27" s="23" customFormat="1" ht="11.25" customHeight="1">
      <c r="A25" s="13"/>
      <c r="B25" s="540" t="s">
        <v>407</v>
      </c>
      <c r="C25" s="266">
        <v>-9</v>
      </c>
      <c r="D25" s="266">
        <v>-2</v>
      </c>
      <c r="E25" s="266">
        <v>-1</v>
      </c>
      <c r="F25" s="266">
        <v>0</v>
      </c>
      <c r="G25" s="323">
        <v>-12</v>
      </c>
      <c r="H25" s="266">
        <v>0</v>
      </c>
      <c r="I25" s="266">
        <v>0</v>
      </c>
      <c r="J25" s="266">
        <v>0</v>
      </c>
      <c r="K25" s="266">
        <v>0</v>
      </c>
      <c r="L25" s="323">
        <v>0</v>
      </c>
      <c r="M25" s="266">
        <v>0</v>
      </c>
      <c r="N25" s="266">
        <v>0</v>
      </c>
      <c r="O25" s="266">
        <v>0</v>
      </c>
      <c r="P25" s="266">
        <v>0</v>
      </c>
      <c r="Q25" s="323">
        <v>0</v>
      </c>
      <c r="R25" s="266">
        <v>0</v>
      </c>
      <c r="S25" s="266">
        <v>0</v>
      </c>
      <c r="T25" s="266">
        <v>0</v>
      </c>
      <c r="U25" s="266">
        <v>6</v>
      </c>
      <c r="V25" s="323">
        <v>6</v>
      </c>
      <c r="W25" s="266">
        <v>0</v>
      </c>
      <c r="X25" s="266">
        <v>0</v>
      </c>
      <c r="Y25" s="266">
        <v>0</v>
      </c>
      <c r="Z25" s="266">
        <v>0</v>
      </c>
      <c r="AA25" s="323">
        <v>0</v>
      </c>
    </row>
    <row r="26" spans="1:27" s="23" customFormat="1" ht="11.25" customHeight="1">
      <c r="A26" s="13"/>
      <c r="B26" s="174" t="s">
        <v>404</v>
      </c>
      <c r="C26" s="266">
        <v>0</v>
      </c>
      <c r="D26" s="266">
        <v>0</v>
      </c>
      <c r="E26" s="266">
        <v>0</v>
      </c>
      <c r="F26" s="266">
        <v>4</v>
      </c>
      <c r="G26" s="323">
        <v>4</v>
      </c>
      <c r="H26" s="266">
        <v>0</v>
      </c>
      <c r="I26" s="266">
        <v>0</v>
      </c>
      <c r="J26" s="266">
        <v>0</v>
      </c>
      <c r="K26" s="266">
        <v>-20</v>
      </c>
      <c r="L26" s="323">
        <v>-20</v>
      </c>
      <c r="M26" s="266">
        <v>0</v>
      </c>
      <c r="N26" s="266">
        <v>0</v>
      </c>
      <c r="O26" s="266">
        <v>0</v>
      </c>
      <c r="P26" s="266">
        <v>4</v>
      </c>
      <c r="Q26" s="323">
        <v>4</v>
      </c>
      <c r="R26" s="266">
        <v>0</v>
      </c>
      <c r="S26" s="266">
        <v>0</v>
      </c>
      <c r="T26" s="266">
        <v>0</v>
      </c>
      <c r="U26" s="266">
        <v>-10</v>
      </c>
      <c r="V26" s="323">
        <v>-10</v>
      </c>
      <c r="W26" s="266">
        <v>0</v>
      </c>
      <c r="X26" s="266">
        <v>0</v>
      </c>
      <c r="Y26" s="266">
        <v>0</v>
      </c>
      <c r="Z26" s="266">
        <v>-15</v>
      </c>
      <c r="AA26" s="323">
        <v>-15</v>
      </c>
    </row>
    <row r="27" spans="1:27" s="150" customFormat="1" ht="11.25" customHeight="1">
      <c r="A27" s="159"/>
      <c r="B27" s="174" t="s">
        <v>405</v>
      </c>
      <c r="C27" s="266">
        <v>2</v>
      </c>
      <c r="D27" s="266">
        <v>0</v>
      </c>
      <c r="E27" s="266">
        <v>0</v>
      </c>
      <c r="F27" s="266">
        <v>0</v>
      </c>
      <c r="G27" s="323">
        <v>2</v>
      </c>
      <c r="H27" s="266">
        <v>0</v>
      </c>
      <c r="I27" s="266">
        <v>0</v>
      </c>
      <c r="J27" s="266">
        <v>0</v>
      </c>
      <c r="K27" s="266">
        <v>4</v>
      </c>
      <c r="L27" s="323">
        <v>4</v>
      </c>
      <c r="M27" s="266">
        <v>0</v>
      </c>
      <c r="N27" s="266">
        <v>0</v>
      </c>
      <c r="O27" s="266">
        <v>0</v>
      </c>
      <c r="P27" s="266">
        <v>-1</v>
      </c>
      <c r="Q27" s="323">
        <v>-1</v>
      </c>
      <c r="R27" s="266">
        <v>0</v>
      </c>
      <c r="S27" s="266">
        <v>0</v>
      </c>
      <c r="T27" s="266">
        <v>0</v>
      </c>
      <c r="U27" s="266">
        <v>0</v>
      </c>
      <c r="V27" s="323">
        <v>0</v>
      </c>
      <c r="W27" s="266">
        <v>0</v>
      </c>
      <c r="X27" s="266">
        <v>0</v>
      </c>
      <c r="Y27" s="266">
        <v>0</v>
      </c>
      <c r="Z27" s="266">
        <v>2</v>
      </c>
      <c r="AA27" s="323">
        <v>2</v>
      </c>
    </row>
    <row r="28" spans="1:27" s="23" customFormat="1" ht="11.25" customHeight="1">
      <c r="A28" s="13"/>
      <c r="B28" s="160" t="s">
        <v>406</v>
      </c>
      <c r="C28" s="265">
        <v>120</v>
      </c>
      <c r="D28" s="265">
        <v>73</v>
      </c>
      <c r="E28" s="265">
        <v>-48</v>
      </c>
      <c r="F28" s="265">
        <v>-339</v>
      </c>
      <c r="G28" s="322">
        <v>-194</v>
      </c>
      <c r="H28" s="265">
        <v>-65</v>
      </c>
      <c r="I28" s="265">
        <v>590</v>
      </c>
      <c r="J28" s="265">
        <v>-67</v>
      </c>
      <c r="K28" s="265">
        <v>-1113</v>
      </c>
      <c r="L28" s="322">
        <v>-655</v>
      </c>
      <c r="M28" s="265">
        <v>100</v>
      </c>
      <c r="N28" s="265">
        <v>210</v>
      </c>
      <c r="O28" s="265">
        <v>809</v>
      </c>
      <c r="P28" s="265">
        <v>208</v>
      </c>
      <c r="Q28" s="322">
        <v>1327</v>
      </c>
      <c r="R28" s="265">
        <v>-120</v>
      </c>
      <c r="S28" s="265">
        <v>257</v>
      </c>
      <c r="T28" s="265">
        <v>-80</v>
      </c>
      <c r="U28" s="265">
        <v>164</v>
      </c>
      <c r="V28" s="322">
        <v>221</v>
      </c>
      <c r="W28" s="265">
        <v>76</v>
      </c>
      <c r="X28" s="265">
        <v>108</v>
      </c>
      <c r="Y28" s="265">
        <v>187</v>
      </c>
      <c r="Z28" s="265">
        <v>-235</v>
      </c>
      <c r="AA28" s="322">
        <v>136</v>
      </c>
    </row>
    <row r="29" spans="1:27" s="23" customFormat="1" ht="11.25" customHeight="1">
      <c r="A29" s="13"/>
      <c r="B29" s="527" t="s">
        <v>408</v>
      </c>
      <c r="C29" s="266">
        <v>23</v>
      </c>
      <c r="D29" s="266">
        <v>-109</v>
      </c>
      <c r="E29" s="266">
        <v>188</v>
      </c>
      <c r="F29" s="266">
        <v>158</v>
      </c>
      <c r="G29" s="323">
        <v>260</v>
      </c>
      <c r="H29" s="266">
        <v>-100</v>
      </c>
      <c r="I29" s="266">
        <v>-125</v>
      </c>
      <c r="J29" s="266">
        <v>-100</v>
      </c>
      <c r="K29" s="266">
        <v>-1433</v>
      </c>
      <c r="L29" s="323">
        <v>-1758</v>
      </c>
      <c r="M29" s="266">
        <v>296</v>
      </c>
      <c r="N29" s="266">
        <v>28</v>
      </c>
      <c r="O29" s="266">
        <v>1008</v>
      </c>
      <c r="P29" s="266">
        <v>198</v>
      </c>
      <c r="Q29" s="323">
        <v>1530</v>
      </c>
      <c r="R29" s="266">
        <v>-131</v>
      </c>
      <c r="S29" s="266">
        <v>-213</v>
      </c>
      <c r="T29" s="266">
        <v>277</v>
      </c>
      <c r="U29" s="266">
        <v>-329</v>
      </c>
      <c r="V29" s="323">
        <v>-396</v>
      </c>
      <c r="W29" s="266">
        <v>832</v>
      </c>
      <c r="X29" s="266">
        <v>41</v>
      </c>
      <c r="Y29" s="266">
        <v>-86</v>
      </c>
      <c r="Z29" s="266">
        <v>142</v>
      </c>
      <c r="AA29" s="323">
        <v>929</v>
      </c>
    </row>
    <row r="30" spans="1:27" s="23" customFormat="1" ht="11.25" customHeight="1">
      <c r="A30" s="13"/>
      <c r="B30" s="174" t="s">
        <v>464</v>
      </c>
      <c r="C30" s="266">
        <v>101</v>
      </c>
      <c r="D30" s="266">
        <v>162</v>
      </c>
      <c r="E30" s="266">
        <v>-201</v>
      </c>
      <c r="F30" s="266">
        <v>-467</v>
      </c>
      <c r="G30" s="323">
        <v>-405</v>
      </c>
      <c r="H30" s="266">
        <v>16</v>
      </c>
      <c r="I30" s="266">
        <v>691</v>
      </c>
      <c r="J30" s="266">
        <v>14</v>
      </c>
      <c r="K30" s="266">
        <v>48</v>
      </c>
      <c r="L30" s="323">
        <v>769</v>
      </c>
      <c r="M30" s="266">
        <v>-140</v>
      </c>
      <c r="N30" s="266">
        <v>188</v>
      </c>
      <c r="O30" s="266">
        <v>-7</v>
      </c>
      <c r="P30" s="266">
        <v>47</v>
      </c>
      <c r="Q30" s="323">
        <v>88</v>
      </c>
      <c r="R30" s="266">
        <v>-14</v>
      </c>
      <c r="S30" s="266">
        <v>430</v>
      </c>
      <c r="T30" s="266">
        <v>-300</v>
      </c>
      <c r="U30" s="266">
        <v>426</v>
      </c>
      <c r="V30" s="323">
        <v>542</v>
      </c>
      <c r="W30" s="266">
        <v>-598</v>
      </c>
      <c r="X30" s="266">
        <v>78</v>
      </c>
      <c r="Y30" s="266">
        <v>253</v>
      </c>
      <c r="Z30" s="266">
        <v>-351</v>
      </c>
      <c r="AA30" s="323">
        <v>-618</v>
      </c>
    </row>
    <row r="31" spans="1:27" s="23" customFormat="1" ht="11.25" customHeight="1">
      <c r="A31" s="13"/>
      <c r="B31" s="175" t="s">
        <v>405</v>
      </c>
      <c r="C31" s="267">
        <v>-4</v>
      </c>
      <c r="D31" s="267">
        <v>20</v>
      </c>
      <c r="E31" s="267">
        <v>-35</v>
      </c>
      <c r="F31" s="267">
        <v>-30</v>
      </c>
      <c r="G31" s="324">
        <v>-49</v>
      </c>
      <c r="H31" s="267">
        <v>19</v>
      </c>
      <c r="I31" s="267">
        <v>24</v>
      </c>
      <c r="J31" s="267">
        <v>19</v>
      </c>
      <c r="K31" s="267">
        <v>272</v>
      </c>
      <c r="L31" s="324">
        <v>334</v>
      </c>
      <c r="M31" s="267">
        <v>-56</v>
      </c>
      <c r="N31" s="267">
        <v>-6</v>
      </c>
      <c r="O31" s="267">
        <v>-192</v>
      </c>
      <c r="P31" s="267">
        <v>-37</v>
      </c>
      <c r="Q31" s="324">
        <v>-291</v>
      </c>
      <c r="R31" s="267">
        <v>25</v>
      </c>
      <c r="S31" s="267">
        <v>40</v>
      </c>
      <c r="T31" s="267">
        <v>-57</v>
      </c>
      <c r="U31" s="267">
        <v>67</v>
      </c>
      <c r="V31" s="324">
        <v>75</v>
      </c>
      <c r="W31" s="267">
        <v>-158</v>
      </c>
      <c r="X31" s="267">
        <v>-11</v>
      </c>
      <c r="Y31" s="267">
        <v>20</v>
      </c>
      <c r="Z31" s="267">
        <v>-26</v>
      </c>
      <c r="AA31" s="324">
        <v>-175</v>
      </c>
    </row>
    <row r="32" spans="1:27" s="23" customFormat="1" ht="11.25" customHeight="1" thickBot="1">
      <c r="A32" s="13"/>
      <c r="B32" s="165" t="s">
        <v>263</v>
      </c>
      <c r="C32" s="260">
        <v>113</v>
      </c>
      <c r="D32" s="260">
        <v>71</v>
      </c>
      <c r="E32" s="260">
        <v>-49</v>
      </c>
      <c r="F32" s="260">
        <v>-335</v>
      </c>
      <c r="G32" s="317">
        <v>-200</v>
      </c>
      <c r="H32" s="260">
        <v>-65</v>
      </c>
      <c r="I32" s="260">
        <v>590</v>
      </c>
      <c r="J32" s="260">
        <v>-67</v>
      </c>
      <c r="K32" s="260">
        <v>-1129</v>
      </c>
      <c r="L32" s="317">
        <v>-671</v>
      </c>
      <c r="M32" s="260">
        <v>100</v>
      </c>
      <c r="N32" s="260">
        <v>210</v>
      </c>
      <c r="O32" s="260">
        <v>809</v>
      </c>
      <c r="P32" s="260">
        <v>211</v>
      </c>
      <c r="Q32" s="317">
        <v>1330</v>
      </c>
      <c r="R32" s="260">
        <v>-120</v>
      </c>
      <c r="S32" s="260">
        <v>257</v>
      </c>
      <c r="T32" s="260">
        <v>-80</v>
      </c>
      <c r="U32" s="260">
        <v>160</v>
      </c>
      <c r="V32" s="317">
        <v>217</v>
      </c>
      <c r="W32" s="260">
        <v>76</v>
      </c>
      <c r="X32" s="260">
        <v>108</v>
      </c>
      <c r="Y32" s="260">
        <v>187</v>
      </c>
      <c r="Z32" s="260">
        <v>-248</v>
      </c>
      <c r="AA32" s="317">
        <v>123</v>
      </c>
    </row>
    <row r="33" spans="1:27" s="23" customFormat="1" ht="11.25" customHeight="1" thickBot="1">
      <c r="A33" s="13"/>
      <c r="B33" s="163" t="s">
        <v>264</v>
      </c>
      <c r="C33" s="263">
        <v>258</v>
      </c>
      <c r="D33" s="263">
        <v>-158</v>
      </c>
      <c r="E33" s="263">
        <v>603</v>
      </c>
      <c r="F33" s="263">
        <v>-813</v>
      </c>
      <c r="G33" s="320">
        <v>-110</v>
      </c>
      <c r="H33" s="263">
        <v>61</v>
      </c>
      <c r="I33" s="263">
        <v>-4800</v>
      </c>
      <c r="J33" s="263">
        <v>548</v>
      </c>
      <c r="K33" s="263">
        <v>-2308</v>
      </c>
      <c r="L33" s="320">
        <v>-6499</v>
      </c>
      <c r="M33" s="263">
        <v>968</v>
      </c>
      <c r="N33" s="263">
        <v>1759</v>
      </c>
      <c r="O33" s="263">
        <v>1694</v>
      </c>
      <c r="P33" s="263">
        <v>142</v>
      </c>
      <c r="Q33" s="320">
        <v>4563</v>
      </c>
      <c r="R33" s="263">
        <v>216</v>
      </c>
      <c r="S33" s="263">
        <v>2049</v>
      </c>
      <c r="T33" s="263">
        <v>1489</v>
      </c>
      <c r="U33" s="263">
        <v>2203</v>
      </c>
      <c r="V33" s="320">
        <v>5957</v>
      </c>
      <c r="W33" s="263">
        <v>2164</v>
      </c>
      <c r="X33" s="263">
        <v>1862</v>
      </c>
      <c r="Y33" s="263">
        <v>1884</v>
      </c>
      <c r="Z33" s="263">
        <v>1386</v>
      </c>
      <c r="AA33" s="320">
        <v>7296</v>
      </c>
    </row>
    <row r="34" spans="1:27" s="149" customFormat="1" ht="11.25" customHeight="1">
      <c r="A34" s="151"/>
      <c r="B34" s="168"/>
      <c r="C34" s="268"/>
      <c r="D34" s="268"/>
      <c r="E34" s="268"/>
      <c r="F34" s="268"/>
      <c r="G34" s="325"/>
      <c r="H34" s="268"/>
      <c r="I34" s="268"/>
      <c r="J34" s="268"/>
      <c r="K34" s="268"/>
      <c r="L34" s="325"/>
      <c r="M34" s="268"/>
      <c r="N34" s="268"/>
      <c r="O34" s="268"/>
      <c r="P34" s="268"/>
      <c r="Q34" s="325"/>
      <c r="R34" s="268"/>
      <c r="S34" s="268"/>
      <c r="T34" s="268"/>
      <c r="U34" s="268"/>
      <c r="V34" s="325"/>
      <c r="W34" s="268"/>
      <c r="X34" s="268"/>
      <c r="Y34" s="268"/>
      <c r="Z34" s="268"/>
      <c r="AA34" s="325"/>
    </row>
    <row r="35" spans="1:27" s="23" customFormat="1" ht="11.25" customHeight="1">
      <c r="A35" s="13"/>
      <c r="B35" s="160" t="s">
        <v>265</v>
      </c>
      <c r="C35" s="265">
        <v>145</v>
      </c>
      <c r="D35" s="265">
        <v>-229</v>
      </c>
      <c r="E35" s="265">
        <v>652</v>
      </c>
      <c r="F35" s="265">
        <v>-478</v>
      </c>
      <c r="G35" s="322">
        <v>90</v>
      </c>
      <c r="H35" s="265">
        <v>126</v>
      </c>
      <c r="I35" s="265">
        <v>-5390</v>
      </c>
      <c r="J35" s="265">
        <v>615</v>
      </c>
      <c r="K35" s="265">
        <v>-1179</v>
      </c>
      <c r="L35" s="322">
        <v>-5828</v>
      </c>
      <c r="M35" s="265">
        <v>868</v>
      </c>
      <c r="N35" s="265">
        <v>1549</v>
      </c>
      <c r="O35" s="265">
        <v>885</v>
      </c>
      <c r="P35" s="265">
        <v>-69</v>
      </c>
      <c r="Q35" s="322">
        <v>3233</v>
      </c>
      <c r="R35" s="265">
        <v>336</v>
      </c>
      <c r="S35" s="265">
        <v>1792</v>
      </c>
      <c r="T35" s="265">
        <v>1569</v>
      </c>
      <c r="U35" s="265">
        <v>2043</v>
      </c>
      <c r="V35" s="322">
        <v>5740</v>
      </c>
      <c r="W35" s="265">
        <v>2088</v>
      </c>
      <c r="X35" s="265">
        <v>1754</v>
      </c>
      <c r="Y35" s="265">
        <v>1697</v>
      </c>
      <c r="Z35" s="265">
        <v>1634</v>
      </c>
      <c r="AA35" s="322">
        <v>7173</v>
      </c>
    </row>
    <row r="36" spans="1:27" s="81" customFormat="1" ht="11.25" customHeight="1">
      <c r="A36" s="176"/>
      <c r="B36" s="174" t="s">
        <v>266</v>
      </c>
      <c r="C36" s="266">
        <v>149</v>
      </c>
      <c r="D36" s="266">
        <v>-207</v>
      </c>
      <c r="E36" s="266">
        <v>655</v>
      </c>
      <c r="F36" s="266">
        <v>-421</v>
      </c>
      <c r="G36" s="323">
        <v>176</v>
      </c>
      <c r="H36" s="266">
        <v>64</v>
      </c>
      <c r="I36" s="266">
        <v>-5197</v>
      </c>
      <c r="J36" s="266">
        <v>538</v>
      </c>
      <c r="K36" s="266">
        <v>-1216</v>
      </c>
      <c r="L36" s="323">
        <v>-5811</v>
      </c>
      <c r="M36" s="266">
        <v>756</v>
      </c>
      <c r="N36" s="266">
        <v>1367</v>
      </c>
      <c r="O36" s="266">
        <v>795</v>
      </c>
      <c r="P36" s="266">
        <v>-81</v>
      </c>
      <c r="Q36" s="323">
        <v>2837</v>
      </c>
      <c r="R36" s="266">
        <v>337</v>
      </c>
      <c r="S36" s="266">
        <v>1608</v>
      </c>
      <c r="T36" s="266">
        <v>1527</v>
      </c>
      <c r="U36" s="266">
        <v>1789</v>
      </c>
      <c r="V36" s="323">
        <v>5261</v>
      </c>
      <c r="W36" s="266">
        <v>1920</v>
      </c>
      <c r="X36" s="266">
        <v>1541</v>
      </c>
      <c r="Y36" s="266">
        <v>1603</v>
      </c>
      <c r="Z36" s="266">
        <v>1591</v>
      </c>
      <c r="AA36" s="323">
        <v>6655</v>
      </c>
    </row>
    <row r="37" spans="1:27" s="81" customFormat="1" ht="11.25" customHeight="1">
      <c r="A37" s="176"/>
      <c r="B37" s="174" t="s">
        <v>267</v>
      </c>
      <c r="C37" s="266">
        <v>-4</v>
      </c>
      <c r="D37" s="266">
        <v>-22</v>
      </c>
      <c r="E37" s="266">
        <v>-3</v>
      </c>
      <c r="F37" s="266">
        <v>-57</v>
      </c>
      <c r="G37" s="323">
        <v>-86</v>
      </c>
      <c r="H37" s="266">
        <v>62</v>
      </c>
      <c r="I37" s="266">
        <v>-193</v>
      </c>
      <c r="J37" s="266">
        <v>77</v>
      </c>
      <c r="K37" s="266">
        <v>37</v>
      </c>
      <c r="L37" s="323">
        <v>-17</v>
      </c>
      <c r="M37" s="266">
        <v>112</v>
      </c>
      <c r="N37" s="266">
        <v>182</v>
      </c>
      <c r="O37" s="266">
        <v>90</v>
      </c>
      <c r="P37" s="266">
        <v>12</v>
      </c>
      <c r="Q37" s="323">
        <v>396</v>
      </c>
      <c r="R37" s="266">
        <v>-1</v>
      </c>
      <c r="S37" s="266">
        <v>184</v>
      </c>
      <c r="T37" s="266">
        <v>42</v>
      </c>
      <c r="U37" s="266">
        <v>254</v>
      </c>
      <c r="V37" s="323">
        <v>479</v>
      </c>
      <c r="W37" s="266">
        <v>168</v>
      </c>
      <c r="X37" s="266">
        <v>213</v>
      </c>
      <c r="Y37" s="266">
        <v>94</v>
      </c>
      <c r="Z37" s="266">
        <v>43</v>
      </c>
      <c r="AA37" s="323">
        <v>518</v>
      </c>
    </row>
    <row r="38" spans="1:27" s="173" customFormat="1" ht="6.75" customHeight="1">
      <c r="A38" s="171"/>
      <c r="B38" s="172"/>
      <c r="C38" s="269"/>
      <c r="D38" s="269"/>
      <c r="E38" s="269"/>
      <c r="F38" s="269"/>
      <c r="G38" s="326"/>
      <c r="H38" s="269"/>
      <c r="I38" s="269"/>
      <c r="J38" s="269"/>
      <c r="K38" s="269"/>
      <c r="L38" s="326"/>
      <c r="M38" s="269"/>
      <c r="N38" s="269"/>
      <c r="O38" s="269"/>
      <c r="P38" s="269"/>
      <c r="Q38" s="326"/>
      <c r="R38" s="269"/>
      <c r="S38" s="269"/>
      <c r="T38" s="269"/>
      <c r="U38" s="269"/>
      <c r="V38" s="326"/>
      <c r="W38" s="269"/>
      <c r="X38" s="269"/>
      <c r="Y38" s="269"/>
      <c r="Z38" s="269"/>
      <c r="AA38" s="326"/>
    </row>
    <row r="39" spans="1:27" s="23" customFormat="1" ht="11.25" customHeight="1">
      <c r="A39" s="13"/>
      <c r="B39" s="160" t="s">
        <v>268</v>
      </c>
      <c r="C39" s="265">
        <v>258</v>
      </c>
      <c r="D39" s="265">
        <v>-158</v>
      </c>
      <c r="E39" s="265">
        <v>603</v>
      </c>
      <c r="F39" s="265">
        <v>-813</v>
      </c>
      <c r="G39" s="322">
        <v>-110</v>
      </c>
      <c r="H39" s="265">
        <v>61</v>
      </c>
      <c r="I39" s="265">
        <v>-4800</v>
      </c>
      <c r="J39" s="265">
        <v>548</v>
      </c>
      <c r="K39" s="265">
        <v>-2308</v>
      </c>
      <c r="L39" s="322">
        <v>-6499</v>
      </c>
      <c r="M39" s="265">
        <v>968</v>
      </c>
      <c r="N39" s="265">
        <v>1759</v>
      </c>
      <c r="O39" s="265">
        <v>1694</v>
      </c>
      <c r="P39" s="265">
        <v>142</v>
      </c>
      <c r="Q39" s="322">
        <v>4563</v>
      </c>
      <c r="R39" s="265">
        <v>216</v>
      </c>
      <c r="S39" s="265">
        <v>2049</v>
      </c>
      <c r="T39" s="265">
        <v>1489</v>
      </c>
      <c r="U39" s="265">
        <v>2203</v>
      </c>
      <c r="V39" s="322">
        <v>5957</v>
      </c>
      <c r="W39" s="265">
        <v>2164</v>
      </c>
      <c r="X39" s="265">
        <v>1862</v>
      </c>
      <c r="Y39" s="265">
        <v>1884</v>
      </c>
      <c r="Z39" s="265">
        <v>1386</v>
      </c>
      <c r="AA39" s="322">
        <v>7296</v>
      </c>
    </row>
    <row r="40" spans="1:27" s="81" customFormat="1" ht="11.25" customHeight="1">
      <c r="A40" s="176"/>
      <c r="B40" s="174" t="s">
        <v>266</v>
      </c>
      <c r="C40" s="266">
        <v>277</v>
      </c>
      <c r="D40" s="266">
        <v>-186</v>
      </c>
      <c r="E40" s="266">
        <v>634</v>
      </c>
      <c r="F40" s="266">
        <v>-613</v>
      </c>
      <c r="G40" s="323">
        <v>112</v>
      </c>
      <c r="H40" s="266">
        <v>-55</v>
      </c>
      <c r="I40" s="266">
        <v>-4597</v>
      </c>
      <c r="J40" s="266">
        <v>455</v>
      </c>
      <c r="K40" s="266">
        <v>-2387</v>
      </c>
      <c r="L40" s="323">
        <v>-6584</v>
      </c>
      <c r="M40" s="266">
        <v>929</v>
      </c>
      <c r="N40" s="266">
        <v>1521</v>
      </c>
      <c r="O40" s="266">
        <v>1576</v>
      </c>
      <c r="P40" s="266">
        <v>81</v>
      </c>
      <c r="Q40" s="323">
        <v>4107</v>
      </c>
      <c r="R40" s="266">
        <v>254</v>
      </c>
      <c r="S40" s="266">
        <v>1781</v>
      </c>
      <c r="T40" s="266">
        <v>1508</v>
      </c>
      <c r="U40" s="266">
        <v>1902</v>
      </c>
      <c r="V40" s="323">
        <v>5445</v>
      </c>
      <c r="W40" s="266">
        <v>2101</v>
      </c>
      <c r="X40" s="266">
        <v>1529</v>
      </c>
      <c r="Y40" s="266">
        <v>1717</v>
      </c>
      <c r="Z40" s="266">
        <v>1370</v>
      </c>
      <c r="AA40" s="323">
        <v>6717</v>
      </c>
    </row>
    <row r="41" spans="1:27" s="81" customFormat="1" ht="11.25" customHeight="1">
      <c r="A41" s="176"/>
      <c r="B41" s="174" t="s">
        <v>267</v>
      </c>
      <c r="C41" s="266">
        <v>-19</v>
      </c>
      <c r="D41" s="266">
        <v>28</v>
      </c>
      <c r="E41" s="266">
        <v>-31</v>
      </c>
      <c r="F41" s="266">
        <v>-200</v>
      </c>
      <c r="G41" s="323">
        <v>-222</v>
      </c>
      <c r="H41" s="266">
        <v>116</v>
      </c>
      <c r="I41" s="266">
        <v>-203</v>
      </c>
      <c r="J41" s="266">
        <v>93</v>
      </c>
      <c r="K41" s="266">
        <v>79</v>
      </c>
      <c r="L41" s="323">
        <v>85</v>
      </c>
      <c r="M41" s="266">
        <v>39</v>
      </c>
      <c r="N41" s="266">
        <v>238</v>
      </c>
      <c r="O41" s="266">
        <v>118</v>
      </c>
      <c r="P41" s="266">
        <v>61</v>
      </c>
      <c r="Q41" s="323">
        <v>456</v>
      </c>
      <c r="R41" s="266">
        <v>-38</v>
      </c>
      <c r="S41" s="266">
        <v>268</v>
      </c>
      <c r="T41" s="266">
        <v>-19</v>
      </c>
      <c r="U41" s="266">
        <v>301</v>
      </c>
      <c r="V41" s="323">
        <v>512</v>
      </c>
      <c r="W41" s="266">
        <v>63</v>
      </c>
      <c r="X41" s="266">
        <v>333</v>
      </c>
      <c r="Y41" s="266">
        <v>167</v>
      </c>
      <c r="Z41" s="266">
        <v>16</v>
      </c>
      <c r="AA41" s="323">
        <v>579</v>
      </c>
    </row>
    <row r="42" spans="1:27" s="149" customFormat="1" ht="6.75" customHeight="1">
      <c r="A42" s="151"/>
      <c r="B42" s="169"/>
      <c r="C42" s="270"/>
      <c r="D42" s="270"/>
      <c r="E42" s="270"/>
      <c r="F42" s="270"/>
      <c r="G42" s="327"/>
      <c r="H42" s="270"/>
      <c r="I42" s="270"/>
      <c r="J42" s="270"/>
      <c r="K42" s="270"/>
      <c r="L42" s="327"/>
      <c r="M42" s="270"/>
      <c r="N42" s="270"/>
      <c r="O42" s="270"/>
      <c r="P42" s="270"/>
      <c r="Q42" s="327"/>
      <c r="R42" s="270"/>
      <c r="S42" s="270"/>
      <c r="T42" s="270"/>
      <c r="U42" s="270"/>
      <c r="V42" s="327"/>
      <c r="W42" s="270"/>
      <c r="X42" s="270"/>
      <c r="Y42" s="270"/>
      <c r="Z42" s="270"/>
      <c r="AA42" s="327"/>
    </row>
    <row r="43" spans="1:27" s="23" customFormat="1" ht="25.5" customHeight="1" thickBot="1">
      <c r="A43" s="13"/>
      <c r="B43" s="167" t="s">
        <v>269</v>
      </c>
      <c r="C43" s="272">
        <v>0.35</v>
      </c>
      <c r="D43" s="272">
        <v>-0.48</v>
      </c>
      <c r="E43" s="272">
        <v>1.54</v>
      </c>
      <c r="F43" s="272">
        <v>-0.99</v>
      </c>
      <c r="G43" s="328">
        <v>0.41</v>
      </c>
      <c r="H43" s="272">
        <v>0.15</v>
      </c>
      <c r="I43" s="272">
        <v>-12.15</v>
      </c>
      <c r="J43" s="272">
        <v>1.26</v>
      </c>
      <c r="K43" s="272">
        <v>-2.85</v>
      </c>
      <c r="L43" s="328">
        <v>-13.59</v>
      </c>
      <c r="M43" s="272">
        <v>1.77</v>
      </c>
      <c r="N43" s="272">
        <v>3.19</v>
      </c>
      <c r="O43" s="272">
        <v>1.86</v>
      </c>
      <c r="P43" s="272">
        <v>-0.19</v>
      </c>
      <c r="Q43" s="328">
        <v>6.63</v>
      </c>
      <c r="R43" s="272">
        <v>0.79</v>
      </c>
      <c r="S43" s="272">
        <v>3.76</v>
      </c>
      <c r="T43" s="272">
        <v>3.57</v>
      </c>
      <c r="U43" s="272">
        <v>4.18</v>
      </c>
      <c r="V43" s="328">
        <v>12.3</v>
      </c>
      <c r="W43" s="272">
        <v>4.49</v>
      </c>
      <c r="X43" s="272">
        <v>3.6</v>
      </c>
      <c r="Y43" s="272">
        <v>3.75</v>
      </c>
      <c r="Z43" s="272">
        <v>3.72</v>
      </c>
      <c r="AA43" s="328">
        <v>15.56</v>
      </c>
    </row>
    <row r="44" spans="1:27" s="23" customFormat="1" ht="11.25" customHeight="1">
      <c r="A44" s="13"/>
      <c r="B44" s="11" t="s">
        <v>241</v>
      </c>
      <c r="C44" s="11"/>
      <c r="D44" s="11"/>
      <c r="E44" s="11"/>
      <c r="F44" s="11"/>
      <c r="G44" s="11"/>
      <c r="H44" s="11"/>
      <c r="I44" s="11"/>
      <c r="J44" s="11"/>
      <c r="K44" s="11"/>
      <c r="L44" s="11"/>
      <c r="M44" s="65"/>
      <c r="N44" s="11"/>
      <c r="O44" s="11"/>
      <c r="P44" s="11"/>
      <c r="Q44" s="11"/>
      <c r="R44" s="65"/>
      <c r="S44" s="11"/>
      <c r="T44" s="11"/>
      <c r="U44" s="11"/>
      <c r="V44" s="11"/>
      <c r="W44" s="65"/>
      <c r="X44" s="11"/>
      <c r="Y44" s="11"/>
      <c r="Z44" s="11"/>
      <c r="AA44" s="11"/>
    </row>
    <row r="45" spans="1:27" s="23" customFormat="1" ht="13.5" customHeight="1">
      <c r="A45" s="13"/>
      <c r="B45" s="11"/>
      <c r="C45" s="11"/>
      <c r="D45" s="11"/>
      <c r="E45" s="11"/>
      <c r="F45" s="11"/>
      <c r="G45" s="11"/>
      <c r="H45" s="11"/>
      <c r="I45" s="11"/>
      <c r="J45" s="11"/>
      <c r="K45" s="11"/>
      <c r="L45" s="11"/>
      <c r="M45" s="65"/>
      <c r="N45" s="11"/>
      <c r="O45" s="11"/>
      <c r="P45" s="11"/>
      <c r="Q45" s="11"/>
      <c r="R45" s="65"/>
      <c r="S45" s="11"/>
      <c r="T45" s="11"/>
      <c r="U45" s="11"/>
      <c r="V45" s="11"/>
      <c r="W45" s="65"/>
      <c r="X45" s="11"/>
      <c r="Y45" s="11"/>
      <c r="Z45" s="11"/>
      <c r="AA45" s="11"/>
    </row>
    <row r="46" spans="1:27" s="23" customFormat="1" ht="11.25" customHeight="1">
      <c r="A46" s="13"/>
      <c r="B46" s="11"/>
      <c r="C46" s="11"/>
      <c r="D46" s="11"/>
      <c r="E46" s="11"/>
      <c r="F46" s="11"/>
      <c r="G46" s="11"/>
      <c r="H46" s="11"/>
      <c r="I46" s="11"/>
      <c r="J46" s="11"/>
      <c r="K46" s="11"/>
      <c r="L46" s="11"/>
      <c r="M46" s="65"/>
      <c r="N46" s="11"/>
      <c r="O46" s="11"/>
      <c r="P46" s="11"/>
      <c r="Q46" s="11"/>
      <c r="R46" s="65"/>
      <c r="S46" s="11"/>
      <c r="T46" s="11"/>
      <c r="U46" s="11"/>
      <c r="V46" s="11"/>
      <c r="W46" s="65"/>
      <c r="X46" s="11"/>
      <c r="Y46" s="11"/>
      <c r="Z46" s="11"/>
      <c r="AA46" s="11"/>
    </row>
  </sheetData>
  <sheetProtection/>
  <printOptions horizontalCentered="1"/>
  <pageMargins left="0.3937007874015748" right="0.35433070866141736" top="0.984251968503937" bottom="0.984251968503937" header="0.5118110236220472" footer="0.5118110236220472"/>
  <pageSetup fitToHeight="1" fitToWidth="1"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2:G53"/>
  <sheetViews>
    <sheetView showGridLines="0" view="pageBreakPreview" zoomScaleNormal="115"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cols>
    <col min="1" max="1" width="1.28515625" style="61" customWidth="1"/>
    <col min="2" max="2" width="82.421875" style="127" customWidth="1"/>
    <col min="3" max="3" width="8.28125" style="513" customWidth="1"/>
    <col min="4" max="6" width="8.57421875" style="127" customWidth="1"/>
    <col min="7" max="7" width="9.140625" style="127" customWidth="1"/>
    <col min="8" max="16384" width="9.140625" style="101" customWidth="1"/>
  </cols>
  <sheetData>
    <row r="2" ht="15">
      <c r="B2" s="521" t="s">
        <v>248</v>
      </c>
    </row>
    <row r="3" spans="1:7" s="23" customFormat="1" ht="9.75" customHeight="1">
      <c r="A3" s="13"/>
      <c r="B3" s="89"/>
      <c r="C3" s="126"/>
      <c r="D3" s="89"/>
      <c r="E3" s="89"/>
      <c r="F3" s="89"/>
      <c r="G3" s="89"/>
    </row>
    <row r="4" spans="1:7" s="23" customFormat="1" ht="21" customHeight="1">
      <c r="A4" s="13"/>
      <c r="B4" s="45" t="s">
        <v>215</v>
      </c>
      <c r="C4" s="45" t="s">
        <v>472</v>
      </c>
      <c r="D4" s="45" t="s">
        <v>473</v>
      </c>
      <c r="E4" s="45" t="s">
        <v>474</v>
      </c>
      <c r="F4" s="45" t="s">
        <v>475</v>
      </c>
      <c r="G4" s="45" t="s">
        <v>523</v>
      </c>
    </row>
    <row r="5" spans="1:7" s="88" customFormat="1" ht="6.75" customHeight="1">
      <c r="A5" s="86"/>
      <c r="B5" s="187"/>
      <c r="C5" s="187"/>
      <c r="D5" s="187"/>
      <c r="E5" s="187"/>
      <c r="F5" s="187"/>
      <c r="G5" s="187"/>
    </row>
    <row r="6" spans="1:7" s="23" customFormat="1" ht="11.25" customHeight="1">
      <c r="A6" s="13"/>
      <c r="B6" s="8" t="s">
        <v>98</v>
      </c>
      <c r="C6" s="259">
        <v>23241</v>
      </c>
      <c r="D6" s="259">
        <v>26701</v>
      </c>
      <c r="E6" s="259">
        <v>30344</v>
      </c>
      <c r="F6" s="259">
        <v>29420</v>
      </c>
      <c r="G6" s="316">
        <v>109706</v>
      </c>
    </row>
    <row r="7" spans="1:7" s="81" customFormat="1" ht="11.25" customHeight="1">
      <c r="A7" s="176"/>
      <c r="B7" s="174" t="s">
        <v>490</v>
      </c>
      <c r="C7" s="266">
        <v>19092</v>
      </c>
      <c r="D7" s="266">
        <v>21830</v>
      </c>
      <c r="E7" s="266">
        <v>25509</v>
      </c>
      <c r="F7" s="266">
        <v>24583</v>
      </c>
      <c r="G7" s="323">
        <v>91014</v>
      </c>
    </row>
    <row r="8" spans="1:7" s="81" customFormat="1" ht="11.25" customHeight="1">
      <c r="A8" s="176"/>
      <c r="B8" s="174" t="s">
        <v>491</v>
      </c>
      <c r="C8" s="266">
        <v>4149</v>
      </c>
      <c r="D8" s="266">
        <v>4871</v>
      </c>
      <c r="E8" s="266">
        <v>4835</v>
      </c>
      <c r="F8" s="266">
        <v>4837</v>
      </c>
      <c r="G8" s="323">
        <v>18692</v>
      </c>
    </row>
    <row r="9" spans="1:7" s="23" customFormat="1" ht="11.25" customHeight="1">
      <c r="A9" s="13"/>
      <c r="B9" s="166" t="s">
        <v>250</v>
      </c>
      <c r="C9" s="259">
        <v>-20436</v>
      </c>
      <c r="D9" s="259">
        <v>-23169</v>
      </c>
      <c r="E9" s="259">
        <v>-26495</v>
      </c>
      <c r="F9" s="259">
        <v>-27165</v>
      </c>
      <c r="G9" s="316">
        <v>-97265</v>
      </c>
    </row>
    <row r="10" spans="1:7" s="81" customFormat="1" ht="11.25" customHeight="1">
      <c r="A10" s="176"/>
      <c r="B10" s="575" t="s">
        <v>492</v>
      </c>
      <c r="C10" s="266">
        <v>-16723</v>
      </c>
      <c r="D10" s="266">
        <v>-18794</v>
      </c>
      <c r="E10" s="266">
        <v>-22264</v>
      </c>
      <c r="F10" s="266">
        <v>-23000</v>
      </c>
      <c r="G10" s="323">
        <v>-80781</v>
      </c>
    </row>
    <row r="11" spans="1:7" s="81" customFormat="1" ht="11.25" customHeight="1">
      <c r="A11" s="176"/>
      <c r="B11" s="575" t="s">
        <v>493</v>
      </c>
      <c r="C11" s="266">
        <v>-3713</v>
      </c>
      <c r="D11" s="266">
        <v>-4375</v>
      </c>
      <c r="E11" s="266">
        <v>-4231</v>
      </c>
      <c r="F11" s="266">
        <v>-4165</v>
      </c>
      <c r="G11" s="323">
        <v>-16484</v>
      </c>
    </row>
    <row r="12" spans="1:7" s="23" customFormat="1" ht="11.25" customHeight="1">
      <c r="A12" s="13"/>
      <c r="B12" s="165" t="s">
        <v>251</v>
      </c>
      <c r="C12" s="260">
        <v>2805</v>
      </c>
      <c r="D12" s="260">
        <v>3532</v>
      </c>
      <c r="E12" s="260">
        <v>3849</v>
      </c>
      <c r="F12" s="260">
        <v>2255</v>
      </c>
      <c r="G12" s="317">
        <v>12441</v>
      </c>
    </row>
    <row r="13" spans="1:7" s="23" customFormat="1" ht="11.25" customHeight="1">
      <c r="A13" s="13"/>
      <c r="B13" s="8" t="s">
        <v>252</v>
      </c>
      <c r="C13" s="259">
        <v>-1135</v>
      </c>
      <c r="D13" s="259">
        <v>-1140</v>
      </c>
      <c r="E13" s="259">
        <v>-1223</v>
      </c>
      <c r="F13" s="259">
        <v>-1247</v>
      </c>
      <c r="G13" s="316">
        <v>-4745</v>
      </c>
    </row>
    <row r="14" spans="1:7" s="23" customFormat="1" ht="11.25" customHeight="1">
      <c r="A14" s="13"/>
      <c r="B14" s="8" t="s">
        <v>253</v>
      </c>
      <c r="C14" s="259">
        <v>-378</v>
      </c>
      <c r="D14" s="259">
        <v>-387</v>
      </c>
      <c r="E14" s="259">
        <v>-384</v>
      </c>
      <c r="F14" s="259">
        <v>-441</v>
      </c>
      <c r="G14" s="316">
        <v>-1590</v>
      </c>
    </row>
    <row r="15" spans="1:7" s="23" customFormat="1" ht="11.25" customHeight="1">
      <c r="A15" s="13"/>
      <c r="B15" s="8" t="s">
        <v>230</v>
      </c>
      <c r="C15" s="259">
        <v>344</v>
      </c>
      <c r="D15" s="259">
        <v>514</v>
      </c>
      <c r="E15" s="259">
        <v>155</v>
      </c>
      <c r="F15" s="259">
        <v>1375</v>
      </c>
      <c r="G15" s="316">
        <v>2150</v>
      </c>
    </row>
    <row r="16" spans="1:7" s="23" customFormat="1" ht="11.25" customHeight="1">
      <c r="A16" s="13"/>
      <c r="B16" s="8" t="s">
        <v>231</v>
      </c>
      <c r="C16" s="259">
        <v>-262</v>
      </c>
      <c r="D16" s="259">
        <v>-194</v>
      </c>
      <c r="E16" s="259">
        <v>-137</v>
      </c>
      <c r="F16" s="259">
        <v>-607</v>
      </c>
      <c r="G16" s="316">
        <v>-1152</v>
      </c>
    </row>
    <row r="17" spans="1:7" s="23" customFormat="1" ht="11.25" customHeight="1">
      <c r="A17" s="13"/>
      <c r="B17" s="8" t="s">
        <v>505</v>
      </c>
      <c r="C17" s="259">
        <v>5</v>
      </c>
      <c r="D17" s="259">
        <v>-4</v>
      </c>
      <c r="E17" s="259">
        <v>5</v>
      </c>
      <c r="F17" s="259">
        <v>-22</v>
      </c>
      <c r="G17" s="316">
        <v>-16</v>
      </c>
    </row>
    <row r="18" spans="1:7" s="23" customFormat="1" ht="11.25" customHeight="1">
      <c r="A18" s="13"/>
      <c r="B18" s="8" t="s">
        <v>233</v>
      </c>
      <c r="C18" s="259">
        <v>35</v>
      </c>
      <c r="D18" s="259">
        <v>53</v>
      </c>
      <c r="E18" s="259">
        <v>26</v>
      </c>
      <c r="F18" s="259">
        <v>13</v>
      </c>
      <c r="G18" s="316">
        <v>127</v>
      </c>
    </row>
    <row r="19" spans="1:7" s="23" customFormat="1" ht="11.25" customHeight="1">
      <c r="A19" s="13"/>
      <c r="B19" s="165" t="s">
        <v>506</v>
      </c>
      <c r="C19" s="260">
        <v>1414</v>
      </c>
      <c r="D19" s="260">
        <v>2374</v>
      </c>
      <c r="E19" s="260">
        <v>2291</v>
      </c>
      <c r="F19" s="260">
        <v>1326</v>
      </c>
      <c r="G19" s="317">
        <v>7215</v>
      </c>
    </row>
    <row r="20" spans="1:7" s="23" customFormat="1" ht="11.25" customHeight="1">
      <c r="A20" s="13"/>
      <c r="B20" s="8" t="s">
        <v>254</v>
      </c>
      <c r="C20" s="259">
        <v>503</v>
      </c>
      <c r="D20" s="259">
        <v>422</v>
      </c>
      <c r="E20" s="259">
        <v>391</v>
      </c>
      <c r="F20" s="259">
        <v>244</v>
      </c>
      <c r="G20" s="316">
        <v>1413</v>
      </c>
    </row>
    <row r="21" spans="1:7" s="23" customFormat="1" ht="11.25" customHeight="1">
      <c r="A21" s="13"/>
      <c r="B21" s="8" t="s">
        <v>255</v>
      </c>
      <c r="C21" s="259">
        <v>-671</v>
      </c>
      <c r="D21" s="259">
        <v>-564</v>
      </c>
      <c r="E21" s="259">
        <v>-134</v>
      </c>
      <c r="F21" s="259">
        <v>-295</v>
      </c>
      <c r="G21" s="316">
        <v>-1517</v>
      </c>
    </row>
    <row r="22" spans="1:7" s="150" customFormat="1" ht="11.25" customHeight="1">
      <c r="A22" s="159"/>
      <c r="B22" s="165" t="s">
        <v>256</v>
      </c>
      <c r="C22" s="260">
        <v>-168</v>
      </c>
      <c r="D22" s="260">
        <v>-142</v>
      </c>
      <c r="E22" s="260">
        <v>257</v>
      </c>
      <c r="F22" s="260">
        <v>-51</v>
      </c>
      <c r="G22" s="317">
        <v>-104</v>
      </c>
    </row>
    <row r="23" spans="1:7" s="150" customFormat="1" ht="11.25" customHeight="1">
      <c r="A23" s="159"/>
      <c r="B23" s="8" t="s">
        <v>505</v>
      </c>
      <c r="C23" s="265">
        <v>-1</v>
      </c>
      <c r="D23" s="265">
        <v>0</v>
      </c>
      <c r="E23" s="265">
        <v>0</v>
      </c>
      <c r="F23" s="265">
        <v>0</v>
      </c>
      <c r="G23" s="322">
        <v>-1</v>
      </c>
    </row>
    <row r="24" spans="1:7" s="23" customFormat="1" ht="11.25" customHeight="1">
      <c r="A24" s="13"/>
      <c r="B24" s="165" t="s">
        <v>403</v>
      </c>
      <c r="C24" s="260">
        <v>1245</v>
      </c>
      <c r="D24" s="260">
        <v>2232</v>
      </c>
      <c r="E24" s="260">
        <v>2548</v>
      </c>
      <c r="F24" s="260">
        <v>1275</v>
      </c>
      <c r="G24" s="317">
        <v>7110</v>
      </c>
    </row>
    <row r="25" spans="1:7" s="23" customFormat="1" ht="11.25" customHeight="1">
      <c r="A25" s="13"/>
      <c r="B25" s="8" t="s">
        <v>258</v>
      </c>
      <c r="C25" s="259">
        <v>-201</v>
      </c>
      <c r="D25" s="259">
        <v>-459</v>
      </c>
      <c r="E25" s="259">
        <v>-473</v>
      </c>
      <c r="F25" s="259">
        <v>-373</v>
      </c>
      <c r="G25" s="316">
        <v>-1506</v>
      </c>
    </row>
    <row r="26" spans="1:7" s="81" customFormat="1" ht="11.25" customHeight="1">
      <c r="A26" s="176"/>
      <c r="B26" s="174" t="s">
        <v>494</v>
      </c>
      <c r="C26" s="266">
        <v>-187</v>
      </c>
      <c r="D26" s="266">
        <v>-405</v>
      </c>
      <c r="E26" s="266">
        <v>-429</v>
      </c>
      <c r="F26" s="266">
        <v>-160</v>
      </c>
      <c r="G26" s="323">
        <v>-1181</v>
      </c>
    </row>
    <row r="27" spans="1:7" s="81" customFormat="1" ht="11.25" customHeight="1" thickBot="1">
      <c r="A27" s="176"/>
      <c r="B27" s="576" t="s">
        <v>405</v>
      </c>
      <c r="C27" s="577">
        <v>-14</v>
      </c>
      <c r="D27" s="577">
        <v>-54</v>
      </c>
      <c r="E27" s="577">
        <v>-44</v>
      </c>
      <c r="F27" s="577">
        <v>-213</v>
      </c>
      <c r="G27" s="578">
        <v>-325</v>
      </c>
    </row>
    <row r="28" spans="1:7" s="23" customFormat="1" ht="11.25" customHeight="1" thickBot="1">
      <c r="A28" s="13"/>
      <c r="B28" s="163" t="s">
        <v>507</v>
      </c>
      <c r="C28" s="263">
        <v>1044</v>
      </c>
      <c r="D28" s="263">
        <v>1773</v>
      </c>
      <c r="E28" s="263">
        <v>2075</v>
      </c>
      <c r="F28" s="263">
        <v>902</v>
      </c>
      <c r="G28" s="320">
        <v>5604</v>
      </c>
    </row>
    <row r="29" spans="1:7" s="149" customFormat="1" ht="3.75" customHeight="1">
      <c r="A29" s="151"/>
      <c r="B29" s="170"/>
      <c r="C29" s="264"/>
      <c r="D29" s="264"/>
      <c r="E29" s="264"/>
      <c r="F29" s="264"/>
      <c r="G29" s="321"/>
    </row>
    <row r="30" spans="1:7" s="150" customFormat="1" ht="11.25" customHeight="1">
      <c r="A30" s="159"/>
      <c r="B30" s="160" t="s">
        <v>495</v>
      </c>
      <c r="C30" s="265">
        <v>13</v>
      </c>
      <c r="D30" s="265">
        <v>224</v>
      </c>
      <c r="E30" s="265">
        <v>-144</v>
      </c>
      <c r="F30" s="265">
        <v>345</v>
      </c>
      <c r="G30" s="322">
        <v>438</v>
      </c>
    </row>
    <row r="31" spans="1:7" s="23" customFormat="1" ht="11.25" customHeight="1">
      <c r="A31" s="13"/>
      <c r="B31" s="160" t="s">
        <v>496</v>
      </c>
      <c r="C31" s="265">
        <v>6</v>
      </c>
      <c r="D31" s="265">
        <v>-9</v>
      </c>
      <c r="E31" s="265">
        <v>-12</v>
      </c>
      <c r="F31" s="265">
        <v>-9</v>
      </c>
      <c r="G31" s="322">
        <v>-24</v>
      </c>
    </row>
    <row r="32" spans="1:7" s="23" customFormat="1" ht="11.25" customHeight="1">
      <c r="A32" s="13"/>
      <c r="B32" s="174" t="s">
        <v>404</v>
      </c>
      <c r="C32" s="266">
        <v>0</v>
      </c>
      <c r="D32" s="266">
        <v>0</v>
      </c>
      <c r="E32" s="266">
        <v>0</v>
      </c>
      <c r="F32" s="266">
        <v>-5</v>
      </c>
      <c r="G32" s="323">
        <v>-5</v>
      </c>
    </row>
    <row r="33" spans="1:7" s="23" customFormat="1" ht="9.75">
      <c r="A33" s="13"/>
      <c r="B33" s="174" t="s">
        <v>497</v>
      </c>
      <c r="C33" s="266">
        <v>8</v>
      </c>
      <c r="D33" s="266">
        <v>-12</v>
      </c>
      <c r="E33" s="266">
        <v>-14</v>
      </c>
      <c r="F33" s="266">
        <v>-5</v>
      </c>
      <c r="G33" s="323">
        <v>-23</v>
      </c>
    </row>
    <row r="34" spans="1:7" s="23" customFormat="1" ht="11.25" customHeight="1">
      <c r="A34" s="13"/>
      <c r="B34" s="174" t="s">
        <v>405</v>
      </c>
      <c r="C34" s="266">
        <v>-2</v>
      </c>
      <c r="D34" s="266">
        <v>3</v>
      </c>
      <c r="E34" s="266">
        <v>2</v>
      </c>
      <c r="F34" s="266">
        <v>1</v>
      </c>
      <c r="G34" s="323">
        <v>4</v>
      </c>
    </row>
    <row r="35" spans="1:7" s="23" customFormat="1" ht="11.25" customHeight="1">
      <c r="A35" s="13"/>
      <c r="B35" s="160" t="s">
        <v>498</v>
      </c>
      <c r="C35" s="265">
        <v>7</v>
      </c>
      <c r="D35" s="265">
        <v>233</v>
      </c>
      <c r="E35" s="265">
        <v>-132</v>
      </c>
      <c r="F35" s="265">
        <v>354</v>
      </c>
      <c r="G35" s="322">
        <v>462</v>
      </c>
    </row>
    <row r="36" spans="1:7" s="23" customFormat="1" ht="11.25" customHeight="1">
      <c r="A36" s="13"/>
      <c r="B36" s="527" t="s">
        <v>408</v>
      </c>
      <c r="C36" s="266">
        <v>-39</v>
      </c>
      <c r="D36" s="266">
        <v>-343</v>
      </c>
      <c r="E36" s="266">
        <v>40</v>
      </c>
      <c r="F36" s="266">
        <v>354</v>
      </c>
      <c r="G36" s="323">
        <v>12</v>
      </c>
    </row>
    <row r="37" spans="1:7" s="23" customFormat="1" ht="11.25" customHeight="1">
      <c r="A37" s="13"/>
      <c r="B37" s="174" t="s">
        <v>508</v>
      </c>
      <c r="C37" s="266">
        <v>24</v>
      </c>
      <c r="D37" s="266">
        <v>26</v>
      </c>
      <c r="E37" s="266">
        <v>17</v>
      </c>
      <c r="F37" s="266">
        <v>-29</v>
      </c>
      <c r="G37" s="323">
        <v>38</v>
      </c>
    </row>
    <row r="38" spans="1:7" s="23" customFormat="1" ht="11.25" customHeight="1">
      <c r="A38" s="13"/>
      <c r="B38" s="174" t="s">
        <v>464</v>
      </c>
      <c r="C38" s="266">
        <v>16</v>
      </c>
      <c r="D38" s="266">
        <v>492</v>
      </c>
      <c r="E38" s="266">
        <v>-177</v>
      </c>
      <c r="F38" s="266">
        <v>84</v>
      </c>
      <c r="G38" s="323">
        <v>415</v>
      </c>
    </row>
    <row r="39" spans="1:7" s="23" customFormat="1" ht="11.25" customHeight="1" thickBot="1">
      <c r="A39" s="13"/>
      <c r="B39" s="175" t="s">
        <v>405</v>
      </c>
      <c r="C39" s="267">
        <v>6</v>
      </c>
      <c r="D39" s="267">
        <v>58</v>
      </c>
      <c r="E39" s="267">
        <v>-12</v>
      </c>
      <c r="F39" s="267">
        <v>-55</v>
      </c>
      <c r="G39" s="324">
        <v>-3</v>
      </c>
    </row>
    <row r="40" spans="1:7" s="23" customFormat="1" ht="11.25" customHeight="1" thickBot="1">
      <c r="A40" s="13"/>
      <c r="B40" s="163" t="s">
        <v>264</v>
      </c>
      <c r="C40" s="263">
        <v>1057</v>
      </c>
      <c r="D40" s="263">
        <v>1997</v>
      </c>
      <c r="E40" s="263">
        <v>1931</v>
      </c>
      <c r="F40" s="263">
        <v>1247</v>
      </c>
      <c r="G40" s="320">
        <v>6042</v>
      </c>
    </row>
    <row r="41" spans="1:7" s="149" customFormat="1" ht="11.25" customHeight="1">
      <c r="A41" s="151"/>
      <c r="B41" s="168"/>
      <c r="C41" s="268"/>
      <c r="D41" s="268"/>
      <c r="E41" s="268"/>
      <c r="F41" s="268"/>
      <c r="G41" s="325"/>
    </row>
    <row r="42" spans="1:7" s="23" customFormat="1" ht="11.25" customHeight="1">
      <c r="A42" s="13"/>
      <c r="B42" s="160" t="s">
        <v>509</v>
      </c>
      <c r="C42" s="265">
        <v>1044</v>
      </c>
      <c r="D42" s="265">
        <v>1773</v>
      </c>
      <c r="E42" s="265">
        <v>2075</v>
      </c>
      <c r="F42" s="265">
        <v>902</v>
      </c>
      <c r="G42" s="322">
        <v>5604</v>
      </c>
    </row>
    <row r="43" spans="1:7" s="81" customFormat="1" ht="11.25" customHeight="1">
      <c r="A43" s="176"/>
      <c r="B43" s="174" t="s">
        <v>266</v>
      </c>
      <c r="C43" s="266">
        <v>1042</v>
      </c>
      <c r="D43" s="266">
        <v>1744</v>
      </c>
      <c r="E43" s="266">
        <v>2063</v>
      </c>
      <c r="F43" s="266">
        <v>897</v>
      </c>
      <c r="G43" s="323">
        <v>5556</v>
      </c>
    </row>
    <row r="44" spans="1:7" s="81" customFormat="1" ht="11.25" customHeight="1">
      <c r="A44" s="176"/>
      <c r="B44" s="174" t="s">
        <v>267</v>
      </c>
      <c r="C44" s="266">
        <v>2</v>
      </c>
      <c r="D44" s="266">
        <v>29</v>
      </c>
      <c r="E44" s="266">
        <v>12</v>
      </c>
      <c r="F44" s="266">
        <v>5</v>
      </c>
      <c r="G44" s="323">
        <v>48</v>
      </c>
    </row>
    <row r="45" spans="1:7" s="173" customFormat="1" ht="6.75" customHeight="1">
      <c r="A45" s="171"/>
      <c r="B45" s="172"/>
      <c r="C45" s="269"/>
      <c r="D45" s="269"/>
      <c r="E45" s="269"/>
      <c r="F45" s="269"/>
      <c r="G45" s="326"/>
    </row>
    <row r="46" spans="1:7" s="23" customFormat="1" ht="11.25" customHeight="1">
      <c r="A46" s="13"/>
      <c r="B46" s="160" t="s">
        <v>268</v>
      </c>
      <c r="C46" s="265">
        <v>1057</v>
      </c>
      <c r="D46" s="265">
        <v>1997</v>
      </c>
      <c r="E46" s="265">
        <v>1931</v>
      </c>
      <c r="F46" s="265">
        <v>1247</v>
      </c>
      <c r="G46" s="322">
        <v>6042</v>
      </c>
    </row>
    <row r="47" spans="1:7" s="81" customFormat="1" ht="11.25" customHeight="1">
      <c r="A47" s="176"/>
      <c r="B47" s="174" t="s">
        <v>266</v>
      </c>
      <c r="C47" s="266">
        <v>1006</v>
      </c>
      <c r="D47" s="266">
        <v>1968</v>
      </c>
      <c r="E47" s="266">
        <v>1924</v>
      </c>
      <c r="F47" s="266">
        <v>1229</v>
      </c>
      <c r="G47" s="323">
        <v>5937</v>
      </c>
    </row>
    <row r="48" spans="1:7" s="81" customFormat="1" ht="11.25" customHeight="1">
      <c r="A48" s="176"/>
      <c r="B48" s="174" t="s">
        <v>267</v>
      </c>
      <c r="C48" s="266">
        <v>51</v>
      </c>
      <c r="D48" s="266">
        <v>29</v>
      </c>
      <c r="E48" s="266">
        <v>7</v>
      </c>
      <c r="F48" s="266">
        <v>18</v>
      </c>
      <c r="G48" s="323">
        <v>105</v>
      </c>
    </row>
    <row r="49" spans="1:7" s="149" customFormat="1" ht="6.75" customHeight="1">
      <c r="A49" s="151"/>
      <c r="B49" s="169"/>
      <c r="C49" s="270"/>
      <c r="D49" s="270"/>
      <c r="E49" s="270"/>
      <c r="F49" s="270"/>
      <c r="G49" s="327"/>
    </row>
    <row r="50" spans="1:7" s="23" customFormat="1" ht="22.5" customHeight="1" thickBot="1">
      <c r="A50" s="13"/>
      <c r="B50" s="167" t="s">
        <v>510</v>
      </c>
      <c r="C50" s="272">
        <v>2.44</v>
      </c>
      <c r="D50" s="272">
        <v>4.07</v>
      </c>
      <c r="E50" s="272">
        <v>4.83</v>
      </c>
      <c r="F50" s="272">
        <v>2.1</v>
      </c>
      <c r="G50" s="328">
        <v>12.99</v>
      </c>
    </row>
    <row r="51" spans="1:7" s="23" customFormat="1" ht="21.75" customHeight="1">
      <c r="A51" s="13"/>
      <c r="B51" s="705" t="s">
        <v>563</v>
      </c>
      <c r="C51" s="705"/>
      <c r="D51" s="705"/>
      <c r="E51" s="705"/>
      <c r="F51" s="705"/>
      <c r="G51" s="705"/>
    </row>
    <row r="52" spans="1:7" s="23" customFormat="1" ht="13.5" customHeight="1">
      <c r="A52" s="13"/>
      <c r="B52" s="11"/>
      <c r="C52" s="65"/>
      <c r="D52" s="11"/>
      <c r="E52" s="11"/>
      <c r="F52" s="11"/>
      <c r="G52" s="11"/>
    </row>
    <row r="53" spans="1:7" s="23" customFormat="1" ht="11.25" customHeight="1">
      <c r="A53" s="13"/>
      <c r="B53" s="11"/>
      <c r="C53" s="65"/>
      <c r="D53" s="11"/>
      <c r="E53" s="11"/>
      <c r="F53" s="11"/>
      <c r="G53" s="11"/>
    </row>
  </sheetData>
  <sheetProtection/>
  <mergeCells count="1">
    <mergeCell ref="B51:G51"/>
  </mergeCells>
  <printOptions horizontalCentered="1"/>
  <pageMargins left="0.3937007874015748" right="0.35433070866141736" top="0.984251968503937" bottom="0.984251968503937" header="0.5118110236220472" footer="0.5118110236220472"/>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2:L54"/>
  <sheetViews>
    <sheetView showGridLines="0" view="pageBreakPreview" zoomScaleNormal="115" zoomScaleSheetLayoutView="100" zoomScalePageLayoutView="0" workbookViewId="0" topLeftCell="A1">
      <pane xSplit="1" ySplit="4" topLeftCell="B11"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outlineLevelCol="1"/>
  <cols>
    <col min="1" max="1" width="1.28515625" style="61" customWidth="1"/>
    <col min="2" max="2" width="83.00390625" style="127" customWidth="1"/>
    <col min="3" max="3" width="8.28125" style="513" customWidth="1"/>
    <col min="4" max="7" width="8.57421875" style="127" customWidth="1"/>
    <col min="8" max="8" width="8.28125" style="513" customWidth="1"/>
    <col min="9" max="12" width="8.57421875" style="127" hidden="1" customWidth="1" outlineLevel="1"/>
    <col min="13" max="13" width="9.140625" style="101" customWidth="1" collapsed="1"/>
    <col min="14" max="16384" width="9.140625" style="101" customWidth="1"/>
  </cols>
  <sheetData>
    <row r="2" ht="15">
      <c r="B2" s="521" t="s">
        <v>248</v>
      </c>
    </row>
    <row r="3" spans="1:12" s="23" customFormat="1" ht="9.75" customHeight="1">
      <c r="A3" s="13"/>
      <c r="B3" s="89"/>
      <c r="C3" s="126"/>
      <c r="D3" s="89"/>
      <c r="E3" s="89"/>
      <c r="F3" s="89"/>
      <c r="G3" s="89"/>
      <c r="H3" s="126"/>
      <c r="I3" s="89"/>
      <c r="J3" s="89"/>
      <c r="K3" s="89"/>
      <c r="L3" s="89"/>
    </row>
    <row r="4" spans="1:12" s="23" customFormat="1" ht="21" customHeight="1">
      <c r="A4" s="13"/>
      <c r="B4" s="45" t="s">
        <v>215</v>
      </c>
      <c r="C4" s="45" t="s">
        <v>525</v>
      </c>
      <c r="D4" s="45" t="s">
        <v>526</v>
      </c>
      <c r="E4" s="45" t="s">
        <v>527</v>
      </c>
      <c r="F4" s="45" t="s">
        <v>528</v>
      </c>
      <c r="G4" s="45" t="s">
        <v>529</v>
      </c>
      <c r="H4" s="45" t="s">
        <v>582</v>
      </c>
      <c r="I4" s="45" t="s">
        <v>526</v>
      </c>
      <c r="J4" s="45" t="s">
        <v>527</v>
      </c>
      <c r="K4" s="45" t="s">
        <v>528</v>
      </c>
      <c r="L4" s="45" t="s">
        <v>529</v>
      </c>
    </row>
    <row r="5" spans="1:12" s="88" customFormat="1" ht="6.75" customHeight="1">
      <c r="A5" s="86"/>
      <c r="B5" s="187"/>
      <c r="C5" s="187"/>
      <c r="D5" s="187"/>
      <c r="E5" s="187"/>
      <c r="F5" s="187"/>
      <c r="G5" s="187"/>
      <c r="H5" s="187"/>
      <c r="I5" s="187"/>
      <c r="J5" s="187"/>
      <c r="K5" s="187"/>
      <c r="L5" s="187"/>
    </row>
    <row r="6" spans="1:12" s="23" customFormat="1" ht="11.25" customHeight="1">
      <c r="A6" s="13"/>
      <c r="B6" s="8" t="s">
        <v>98</v>
      </c>
      <c r="C6" s="259">
        <v>25246</v>
      </c>
      <c r="D6" s="259">
        <v>29228</v>
      </c>
      <c r="E6" s="259">
        <v>29229</v>
      </c>
      <c r="F6" s="259">
        <v>27500</v>
      </c>
      <c r="G6" s="316">
        <v>111203</v>
      </c>
      <c r="H6" s="259">
        <v>22077</v>
      </c>
      <c r="I6" s="259"/>
      <c r="J6" s="259"/>
      <c r="K6" s="259"/>
      <c r="L6" s="316"/>
    </row>
    <row r="7" spans="1:12" s="81" customFormat="1" ht="11.25" customHeight="1">
      <c r="A7" s="176"/>
      <c r="B7" s="174" t="s">
        <v>490</v>
      </c>
      <c r="C7" s="266">
        <v>21239</v>
      </c>
      <c r="D7" s="266">
        <v>24349</v>
      </c>
      <c r="E7" s="266">
        <v>24566</v>
      </c>
      <c r="F7" s="266">
        <v>22855</v>
      </c>
      <c r="G7" s="323">
        <v>93009</v>
      </c>
      <c r="H7" s="266">
        <v>17922</v>
      </c>
      <c r="I7" s="266"/>
      <c r="J7" s="266"/>
      <c r="K7" s="266"/>
      <c r="L7" s="323"/>
    </row>
    <row r="8" spans="1:12" s="81" customFormat="1" ht="11.25" customHeight="1">
      <c r="A8" s="176"/>
      <c r="B8" s="174" t="s">
        <v>491</v>
      </c>
      <c r="C8" s="266">
        <v>4007</v>
      </c>
      <c r="D8" s="266">
        <v>4879</v>
      </c>
      <c r="E8" s="266">
        <v>4663</v>
      </c>
      <c r="F8" s="266">
        <v>4645</v>
      </c>
      <c r="G8" s="323">
        <v>18194</v>
      </c>
      <c r="H8" s="266">
        <v>4155</v>
      </c>
      <c r="I8" s="266"/>
      <c r="J8" s="266"/>
      <c r="K8" s="266"/>
      <c r="L8" s="323"/>
    </row>
    <row r="9" spans="1:12" s="23" customFormat="1" ht="11.25" customHeight="1">
      <c r="A9" s="13"/>
      <c r="B9" s="166" t="s">
        <v>250</v>
      </c>
      <c r="C9" s="259">
        <v>-22392</v>
      </c>
      <c r="D9" s="259">
        <v>-25269</v>
      </c>
      <c r="E9" s="259">
        <v>-25192</v>
      </c>
      <c r="F9" s="259">
        <v>-24448</v>
      </c>
      <c r="G9" s="316">
        <v>-97301</v>
      </c>
      <c r="H9" s="259">
        <v>-22706</v>
      </c>
      <c r="I9" s="259"/>
      <c r="J9" s="259"/>
      <c r="K9" s="259"/>
      <c r="L9" s="316"/>
    </row>
    <row r="10" spans="1:12" s="81" customFormat="1" ht="11.25" customHeight="1">
      <c r="A10" s="176"/>
      <c r="B10" s="575" t="s">
        <v>492</v>
      </c>
      <c r="C10" s="266">
        <v>-18813</v>
      </c>
      <c r="D10" s="266">
        <v>-21050</v>
      </c>
      <c r="E10" s="266">
        <v>-21060</v>
      </c>
      <c r="F10" s="266">
        <v>-20343</v>
      </c>
      <c r="G10" s="323">
        <v>-81266</v>
      </c>
      <c r="H10" s="266">
        <v>-19023</v>
      </c>
      <c r="I10" s="266"/>
      <c r="J10" s="266"/>
      <c r="K10" s="266"/>
      <c r="L10" s="323"/>
    </row>
    <row r="11" spans="1:12" s="81" customFormat="1" ht="11.25" customHeight="1">
      <c r="A11" s="176"/>
      <c r="B11" s="575" t="s">
        <v>493</v>
      </c>
      <c r="C11" s="266">
        <v>-3579</v>
      </c>
      <c r="D11" s="266">
        <v>-4219</v>
      </c>
      <c r="E11" s="266">
        <v>-4132</v>
      </c>
      <c r="F11" s="266">
        <v>-4105</v>
      </c>
      <c r="G11" s="323">
        <v>-16035</v>
      </c>
      <c r="H11" s="266">
        <v>-3683</v>
      </c>
      <c r="I11" s="266"/>
      <c r="J11" s="266"/>
      <c r="K11" s="266"/>
      <c r="L11" s="323"/>
    </row>
    <row r="12" spans="1:12" s="23" customFormat="1" ht="11.25" customHeight="1">
      <c r="A12" s="13"/>
      <c r="B12" s="165" t="s">
        <v>609</v>
      </c>
      <c r="C12" s="260">
        <v>2854</v>
      </c>
      <c r="D12" s="260">
        <v>3959</v>
      </c>
      <c r="E12" s="260">
        <v>4037</v>
      </c>
      <c r="F12" s="260">
        <v>3052</v>
      </c>
      <c r="G12" s="317">
        <v>13902</v>
      </c>
      <c r="H12" s="260">
        <v>-629</v>
      </c>
      <c r="I12" s="260"/>
      <c r="J12" s="260"/>
      <c r="K12" s="260"/>
      <c r="L12" s="317"/>
    </row>
    <row r="13" spans="1:12" s="23" customFormat="1" ht="11.25" customHeight="1">
      <c r="A13" s="13"/>
      <c r="B13" s="8" t="s">
        <v>252</v>
      </c>
      <c r="C13" s="259">
        <v>-1465</v>
      </c>
      <c r="D13" s="259">
        <v>-1546</v>
      </c>
      <c r="E13" s="259">
        <v>-1637</v>
      </c>
      <c r="F13" s="259">
        <v>-1707</v>
      </c>
      <c r="G13" s="316">
        <v>-6355</v>
      </c>
      <c r="H13" s="259">
        <v>-1620</v>
      </c>
      <c r="I13" s="259"/>
      <c r="J13" s="259"/>
      <c r="K13" s="259"/>
      <c r="L13" s="316"/>
    </row>
    <row r="14" spans="1:12" s="23" customFormat="1" ht="11.25" customHeight="1">
      <c r="A14" s="13"/>
      <c r="B14" s="8" t="s">
        <v>253</v>
      </c>
      <c r="C14" s="259">
        <v>-421</v>
      </c>
      <c r="D14" s="259">
        <v>-449</v>
      </c>
      <c r="E14" s="259">
        <v>-425</v>
      </c>
      <c r="F14" s="259">
        <v>-511</v>
      </c>
      <c r="G14" s="316">
        <v>-1806</v>
      </c>
      <c r="H14" s="259">
        <v>-507</v>
      </c>
      <c r="I14" s="259"/>
      <c r="J14" s="259"/>
      <c r="K14" s="259"/>
      <c r="L14" s="316"/>
    </row>
    <row r="15" spans="1:12" s="23" customFormat="1" ht="11.25" customHeight="1">
      <c r="A15" s="13"/>
      <c r="B15" s="8" t="s">
        <v>230</v>
      </c>
      <c r="C15" s="259">
        <v>141</v>
      </c>
      <c r="D15" s="259">
        <v>262</v>
      </c>
      <c r="E15" s="259">
        <v>260</v>
      </c>
      <c r="F15" s="259">
        <v>606</v>
      </c>
      <c r="G15" s="316">
        <v>1246</v>
      </c>
      <c r="H15" s="259">
        <v>3183</v>
      </c>
      <c r="I15" s="259"/>
      <c r="J15" s="259"/>
      <c r="K15" s="259"/>
      <c r="L15" s="316"/>
    </row>
    <row r="16" spans="1:12" s="23" customFormat="1" ht="11.25" customHeight="1">
      <c r="A16" s="13"/>
      <c r="B16" s="8" t="s">
        <v>231</v>
      </c>
      <c r="C16" s="259">
        <v>-147</v>
      </c>
      <c r="D16" s="259">
        <v>-163</v>
      </c>
      <c r="E16" s="259">
        <v>-440</v>
      </c>
      <c r="F16" s="259">
        <v>-990</v>
      </c>
      <c r="G16" s="316">
        <v>-1717</v>
      </c>
      <c r="H16" s="259">
        <v>-2351</v>
      </c>
      <c r="I16" s="259"/>
      <c r="J16" s="259"/>
      <c r="K16" s="259"/>
      <c r="L16" s="316"/>
    </row>
    <row r="17" spans="1:12" s="23" customFormat="1" ht="11.25" customHeight="1">
      <c r="A17" s="13"/>
      <c r="B17" s="8" t="s">
        <v>505</v>
      </c>
      <c r="C17" s="259">
        <v>-10</v>
      </c>
      <c r="D17" s="259">
        <v>-15</v>
      </c>
      <c r="E17" s="259">
        <v>-23</v>
      </c>
      <c r="F17" s="259">
        <v>7</v>
      </c>
      <c r="G17" s="316">
        <v>-41</v>
      </c>
      <c r="H17" s="259">
        <v>8</v>
      </c>
      <c r="I17" s="259"/>
      <c r="J17" s="259"/>
      <c r="K17" s="259"/>
      <c r="L17" s="316"/>
    </row>
    <row r="18" spans="1:12" s="23" customFormat="1" ht="11.25" customHeight="1">
      <c r="A18" s="13"/>
      <c r="B18" s="582" t="s">
        <v>233</v>
      </c>
      <c r="C18" s="259">
        <v>44</v>
      </c>
      <c r="D18" s="259">
        <v>38</v>
      </c>
      <c r="E18" s="259">
        <v>35</v>
      </c>
      <c r="F18" s="259">
        <v>19</v>
      </c>
      <c r="G18" s="316">
        <v>136</v>
      </c>
      <c r="H18" s="259">
        <v>12</v>
      </c>
      <c r="I18" s="259"/>
      <c r="J18" s="259"/>
      <c r="K18" s="259"/>
      <c r="L18" s="316"/>
    </row>
    <row r="19" spans="1:12" s="23" customFormat="1" ht="11.25" customHeight="1">
      <c r="A19" s="13"/>
      <c r="B19" s="165" t="s">
        <v>239</v>
      </c>
      <c r="C19" s="260">
        <v>996</v>
      </c>
      <c r="D19" s="260">
        <v>2086</v>
      </c>
      <c r="E19" s="260">
        <v>1807</v>
      </c>
      <c r="F19" s="260">
        <v>476</v>
      </c>
      <c r="G19" s="317">
        <v>5365</v>
      </c>
      <c r="H19" s="260">
        <v>-1904</v>
      </c>
      <c r="I19" s="260"/>
      <c r="J19" s="260"/>
      <c r="K19" s="260"/>
      <c r="L19" s="317"/>
    </row>
    <row r="20" spans="1:12" s="23" customFormat="1" ht="11.25" customHeight="1">
      <c r="A20" s="13"/>
      <c r="B20" s="8" t="s">
        <v>254</v>
      </c>
      <c r="C20" s="259">
        <v>264</v>
      </c>
      <c r="D20" s="259">
        <v>222</v>
      </c>
      <c r="E20" s="259">
        <v>245</v>
      </c>
      <c r="F20" s="259">
        <v>446</v>
      </c>
      <c r="G20" s="316">
        <v>890</v>
      </c>
      <c r="H20" s="259">
        <v>387</v>
      </c>
      <c r="I20" s="259"/>
      <c r="J20" s="259"/>
      <c r="K20" s="259"/>
      <c r="L20" s="316"/>
    </row>
    <row r="21" spans="1:12" s="23" customFormat="1" ht="11.25" customHeight="1">
      <c r="A21" s="13"/>
      <c r="B21" s="8" t="s">
        <v>255</v>
      </c>
      <c r="C21" s="259">
        <v>-266</v>
      </c>
      <c r="D21" s="259">
        <v>-184</v>
      </c>
      <c r="E21" s="259">
        <v>-485</v>
      </c>
      <c r="F21" s="259">
        <v>-253</v>
      </c>
      <c r="G21" s="316">
        <v>-901</v>
      </c>
      <c r="H21" s="259">
        <v>-1043</v>
      </c>
      <c r="I21" s="259"/>
      <c r="J21" s="259"/>
      <c r="K21" s="259"/>
      <c r="L21" s="316"/>
    </row>
    <row r="22" spans="1:12" s="150" customFormat="1" ht="11.25" customHeight="1">
      <c r="A22" s="159"/>
      <c r="B22" s="165" t="s">
        <v>256</v>
      </c>
      <c r="C22" s="260">
        <v>-2</v>
      </c>
      <c r="D22" s="260">
        <v>38</v>
      </c>
      <c r="E22" s="260">
        <v>-240</v>
      </c>
      <c r="F22" s="260">
        <v>193</v>
      </c>
      <c r="G22" s="317">
        <v>-11</v>
      </c>
      <c r="H22" s="260">
        <v>-656</v>
      </c>
      <c r="I22" s="260"/>
      <c r="J22" s="260"/>
      <c r="K22" s="260"/>
      <c r="L22" s="317"/>
    </row>
    <row r="23" spans="1:12" s="150" customFormat="1" ht="11.25" customHeight="1">
      <c r="A23" s="159"/>
      <c r="B23" s="8" t="s">
        <v>505</v>
      </c>
      <c r="C23" s="259">
        <v>0</v>
      </c>
      <c r="D23" s="259">
        <v>-1</v>
      </c>
      <c r="E23" s="259">
        <v>0</v>
      </c>
      <c r="F23" s="259">
        <v>-1</v>
      </c>
      <c r="G23" s="316">
        <v>-2</v>
      </c>
      <c r="H23" s="259">
        <v>-2</v>
      </c>
      <c r="I23" s="259"/>
      <c r="J23" s="259"/>
      <c r="K23" s="259"/>
      <c r="L23" s="316"/>
    </row>
    <row r="24" spans="1:12" s="23" customFormat="1" ht="11.25" customHeight="1">
      <c r="A24" s="13"/>
      <c r="B24" s="165" t="s">
        <v>257</v>
      </c>
      <c r="C24" s="260">
        <v>994</v>
      </c>
      <c r="D24" s="260">
        <v>2123</v>
      </c>
      <c r="E24" s="260">
        <v>1567</v>
      </c>
      <c r="F24" s="260">
        <v>668</v>
      </c>
      <c r="G24" s="317">
        <v>5352</v>
      </c>
      <c r="H24" s="260">
        <v>-2562</v>
      </c>
      <c r="I24" s="260"/>
      <c r="J24" s="260"/>
      <c r="K24" s="260"/>
      <c r="L24" s="317"/>
    </row>
    <row r="25" spans="1:12" s="23" customFormat="1" ht="11.25" customHeight="1">
      <c r="A25" s="13"/>
      <c r="B25" s="8" t="s">
        <v>258</v>
      </c>
      <c r="C25" s="259">
        <v>-145</v>
      </c>
      <c r="D25" s="259">
        <v>-522</v>
      </c>
      <c r="E25" s="259">
        <v>-301</v>
      </c>
      <c r="F25" s="259">
        <v>-86</v>
      </c>
      <c r="G25" s="316">
        <v>-1054</v>
      </c>
      <c r="H25" s="259">
        <v>317</v>
      </c>
      <c r="I25" s="259"/>
      <c r="J25" s="259"/>
      <c r="K25" s="259"/>
      <c r="L25" s="316"/>
    </row>
    <row r="26" spans="1:12" s="81" customFormat="1" ht="11.25" customHeight="1">
      <c r="A26" s="176"/>
      <c r="B26" s="174" t="s">
        <v>494</v>
      </c>
      <c r="C26" s="266">
        <v>-183</v>
      </c>
      <c r="D26" s="266">
        <v>-337</v>
      </c>
      <c r="E26" s="266">
        <v>-357</v>
      </c>
      <c r="F26" s="266">
        <v>-123</v>
      </c>
      <c r="G26" s="323">
        <v>-1000</v>
      </c>
      <c r="H26" s="266">
        <v>-152</v>
      </c>
      <c r="I26" s="266"/>
      <c r="J26" s="266"/>
      <c r="K26" s="266"/>
      <c r="L26" s="323"/>
    </row>
    <row r="27" spans="1:12" s="81" customFormat="1" ht="11.25" customHeight="1" thickBot="1">
      <c r="A27" s="176"/>
      <c r="B27" s="576" t="s">
        <v>405</v>
      </c>
      <c r="C27" s="577">
        <v>38</v>
      </c>
      <c r="D27" s="577">
        <v>-185</v>
      </c>
      <c r="E27" s="577">
        <v>56</v>
      </c>
      <c r="F27" s="577">
        <v>37</v>
      </c>
      <c r="G27" s="578">
        <v>-54</v>
      </c>
      <c r="H27" s="577">
        <v>469</v>
      </c>
      <c r="I27" s="577"/>
      <c r="J27" s="577"/>
      <c r="K27" s="577"/>
      <c r="L27" s="578"/>
    </row>
    <row r="28" spans="1:12" s="23" customFormat="1" ht="11.25" customHeight="1" thickBot="1">
      <c r="A28" s="13"/>
      <c r="B28" s="163" t="s">
        <v>259</v>
      </c>
      <c r="C28" s="263">
        <v>849</v>
      </c>
      <c r="D28" s="263">
        <v>1601</v>
      </c>
      <c r="E28" s="263">
        <v>1266</v>
      </c>
      <c r="F28" s="263">
        <v>582</v>
      </c>
      <c r="G28" s="320">
        <v>4298</v>
      </c>
      <c r="H28" s="263">
        <v>-2245</v>
      </c>
      <c r="I28" s="263"/>
      <c r="J28" s="263"/>
      <c r="K28" s="263"/>
      <c r="L28" s="320"/>
    </row>
    <row r="29" spans="1:12" s="149" customFormat="1" ht="3.75" customHeight="1">
      <c r="A29" s="151"/>
      <c r="B29" s="170"/>
      <c r="C29" s="264"/>
      <c r="D29" s="264"/>
      <c r="E29" s="264"/>
      <c r="F29" s="264"/>
      <c r="G29" s="321"/>
      <c r="H29" s="264"/>
      <c r="I29" s="264"/>
      <c r="J29" s="264"/>
      <c r="K29" s="264"/>
      <c r="L29" s="321"/>
    </row>
    <row r="30" spans="1:12" s="150" customFormat="1" ht="11.25" customHeight="1">
      <c r="A30" s="159"/>
      <c r="B30" s="160" t="s">
        <v>495</v>
      </c>
      <c r="C30" s="265"/>
      <c r="D30" s="265"/>
      <c r="E30" s="265"/>
      <c r="F30" s="265"/>
      <c r="G30" s="322"/>
      <c r="H30" s="265"/>
      <c r="I30" s="265"/>
      <c r="J30" s="265"/>
      <c r="K30" s="265"/>
      <c r="L30" s="322"/>
    </row>
    <row r="31" spans="1:12" s="23" customFormat="1" ht="11.25" customHeight="1">
      <c r="A31" s="13"/>
      <c r="B31" s="160" t="s">
        <v>496</v>
      </c>
      <c r="C31" s="265">
        <v>-7</v>
      </c>
      <c r="D31" s="265">
        <v>-9</v>
      </c>
      <c r="E31" s="265">
        <v>-1</v>
      </c>
      <c r="F31" s="265">
        <v>-18</v>
      </c>
      <c r="G31" s="322">
        <v>-35</v>
      </c>
      <c r="H31" s="265">
        <v>-11</v>
      </c>
      <c r="I31" s="265"/>
      <c r="J31" s="265"/>
      <c r="K31" s="265"/>
      <c r="L31" s="322"/>
    </row>
    <row r="32" spans="1:12" s="23" customFormat="1" ht="11.25" customHeight="1">
      <c r="A32" s="13"/>
      <c r="B32" s="174" t="s">
        <v>404</v>
      </c>
      <c r="C32" s="266">
        <v>0</v>
      </c>
      <c r="D32" s="266">
        <v>0</v>
      </c>
      <c r="E32" s="266">
        <v>0</v>
      </c>
      <c r="F32" s="266">
        <v>-21</v>
      </c>
      <c r="G32" s="323">
        <v>-21</v>
      </c>
      <c r="H32" s="266">
        <v>0</v>
      </c>
      <c r="I32" s="266"/>
      <c r="J32" s="266"/>
      <c r="K32" s="266"/>
      <c r="L32" s="323"/>
    </row>
    <row r="33" spans="1:12" s="23" customFormat="1" ht="11.25" customHeight="1">
      <c r="A33" s="13"/>
      <c r="B33" s="174" t="s">
        <v>497</v>
      </c>
      <c r="C33" s="266">
        <v>-8</v>
      </c>
      <c r="D33" s="266">
        <v>-9</v>
      </c>
      <c r="E33" s="266">
        <v>-1</v>
      </c>
      <c r="F33" s="266">
        <v>-2</v>
      </c>
      <c r="G33" s="323">
        <v>-20</v>
      </c>
      <c r="H33" s="266">
        <v>-13</v>
      </c>
      <c r="I33" s="266"/>
      <c r="J33" s="266"/>
      <c r="K33" s="266"/>
      <c r="L33" s="323"/>
    </row>
    <row r="34" spans="1:12" s="23" customFormat="1" ht="9.75">
      <c r="A34" s="13"/>
      <c r="B34" s="174" t="s">
        <v>405</v>
      </c>
      <c r="C34" s="266">
        <v>1</v>
      </c>
      <c r="D34" s="266">
        <v>0</v>
      </c>
      <c r="E34" s="266">
        <v>0</v>
      </c>
      <c r="F34" s="266">
        <v>5</v>
      </c>
      <c r="G34" s="323">
        <v>6</v>
      </c>
      <c r="H34" s="266">
        <v>2</v>
      </c>
      <c r="I34" s="266"/>
      <c r="J34" s="266"/>
      <c r="K34" s="266"/>
      <c r="L34" s="323"/>
    </row>
    <row r="35" spans="1:12" s="23" customFormat="1" ht="11.25" customHeight="1">
      <c r="A35" s="13"/>
      <c r="B35" s="160" t="s">
        <v>498</v>
      </c>
      <c r="C35" s="265">
        <v>-152</v>
      </c>
      <c r="D35" s="265">
        <v>121</v>
      </c>
      <c r="E35" s="265">
        <v>321</v>
      </c>
      <c r="F35" s="265">
        <v>-185</v>
      </c>
      <c r="G35" s="322">
        <v>105</v>
      </c>
      <c r="H35" s="265">
        <v>-19</v>
      </c>
      <c r="I35" s="265"/>
      <c r="J35" s="265"/>
      <c r="K35" s="265"/>
      <c r="L35" s="322"/>
    </row>
    <row r="36" spans="1:12" s="23" customFormat="1" ht="11.25" customHeight="1">
      <c r="A36" s="13"/>
      <c r="B36" s="174" t="s">
        <v>543</v>
      </c>
      <c r="C36" s="266">
        <v>-356</v>
      </c>
      <c r="D36" s="266">
        <v>210</v>
      </c>
      <c r="E36" s="266">
        <v>-151</v>
      </c>
      <c r="F36" s="266">
        <v>149</v>
      </c>
      <c r="G36" s="323">
        <v>-148</v>
      </c>
      <c r="H36" s="266">
        <v>-478</v>
      </c>
      <c r="I36" s="266"/>
      <c r="J36" s="266"/>
      <c r="K36" s="266"/>
      <c r="L36" s="323"/>
    </row>
    <row r="37" spans="1:12" s="23" customFormat="1" ht="11.25" customHeight="1">
      <c r="A37" s="13"/>
      <c r="B37" s="174" t="s">
        <v>508</v>
      </c>
      <c r="C37" s="266">
        <v>82</v>
      </c>
      <c r="D37" s="266">
        <v>-5</v>
      </c>
      <c r="E37" s="266">
        <v>-20</v>
      </c>
      <c r="F37" s="266">
        <v>58</v>
      </c>
      <c r="G37" s="323">
        <v>115</v>
      </c>
      <c r="H37" s="266">
        <v>193</v>
      </c>
      <c r="I37" s="266"/>
      <c r="J37" s="266"/>
      <c r="K37" s="266"/>
      <c r="L37" s="323"/>
    </row>
    <row r="38" spans="1:12" s="23" customFormat="1" ht="11.25" customHeight="1">
      <c r="A38" s="13"/>
      <c r="B38" s="174" t="s">
        <v>464</v>
      </c>
      <c r="C38" s="266">
        <v>80</v>
      </c>
      <c r="D38" s="266">
        <v>-45</v>
      </c>
      <c r="E38" s="266">
        <v>445</v>
      </c>
      <c r="F38" s="266">
        <v>-342</v>
      </c>
      <c r="G38" s="323">
        <v>138</v>
      </c>
      <c r="H38" s="266">
        <v>189</v>
      </c>
      <c r="I38" s="266"/>
      <c r="J38" s="266"/>
      <c r="K38" s="266"/>
      <c r="L38" s="323"/>
    </row>
    <row r="39" spans="1:12" s="23" customFormat="1" ht="11.25" customHeight="1" thickBot="1">
      <c r="A39" s="13"/>
      <c r="B39" s="175" t="s">
        <v>405</v>
      </c>
      <c r="C39" s="267">
        <v>42</v>
      </c>
      <c r="D39" s="267">
        <v>-39</v>
      </c>
      <c r="E39" s="267">
        <v>47</v>
      </c>
      <c r="F39" s="267">
        <v>-50</v>
      </c>
      <c r="G39" s="324">
        <v>0</v>
      </c>
      <c r="H39" s="267">
        <v>77</v>
      </c>
      <c r="I39" s="267"/>
      <c r="J39" s="267"/>
      <c r="K39" s="267"/>
      <c r="L39" s="324"/>
    </row>
    <row r="40" spans="1:12" s="23" customFormat="1" ht="11.25" customHeight="1" thickBot="1">
      <c r="A40" s="13"/>
      <c r="B40" s="163" t="s">
        <v>264</v>
      </c>
      <c r="C40" s="263">
        <v>690</v>
      </c>
      <c r="D40" s="263">
        <v>1713</v>
      </c>
      <c r="E40" s="263">
        <v>1586</v>
      </c>
      <c r="F40" s="263">
        <v>379</v>
      </c>
      <c r="G40" s="320">
        <v>4368</v>
      </c>
      <c r="H40" s="263">
        <v>-2275</v>
      </c>
      <c r="I40" s="263"/>
      <c r="J40" s="263"/>
      <c r="K40" s="263"/>
      <c r="L40" s="320"/>
    </row>
    <row r="41" spans="1:12" s="23" customFormat="1" ht="11.25" customHeight="1">
      <c r="A41" s="13"/>
      <c r="B41" s="168"/>
      <c r="C41" s="268"/>
      <c r="D41" s="268"/>
      <c r="E41" s="268"/>
      <c r="F41" s="268"/>
      <c r="G41" s="325"/>
      <c r="H41" s="268"/>
      <c r="I41" s="268"/>
      <c r="J41" s="268"/>
      <c r="K41" s="268"/>
      <c r="L41" s="325"/>
    </row>
    <row r="42" spans="1:12" s="149" customFormat="1" ht="11.25" customHeight="1">
      <c r="A42" s="151"/>
      <c r="B42" s="160" t="s">
        <v>265</v>
      </c>
      <c r="C42" s="265">
        <v>849</v>
      </c>
      <c r="D42" s="265">
        <v>1601</v>
      </c>
      <c r="E42" s="265">
        <v>1266</v>
      </c>
      <c r="F42" s="265">
        <v>582</v>
      </c>
      <c r="G42" s="322">
        <v>4298</v>
      </c>
      <c r="H42" s="265">
        <v>-2245</v>
      </c>
      <c r="I42" s="265"/>
      <c r="J42" s="265"/>
      <c r="K42" s="265"/>
      <c r="L42" s="322"/>
    </row>
    <row r="43" spans="1:12" s="23" customFormat="1" ht="11.25" customHeight="1">
      <c r="A43" s="13"/>
      <c r="B43" s="174" t="s">
        <v>266</v>
      </c>
      <c r="C43" s="266">
        <v>849</v>
      </c>
      <c r="D43" s="266">
        <v>1602</v>
      </c>
      <c r="E43" s="266">
        <v>1266</v>
      </c>
      <c r="F43" s="266">
        <v>583</v>
      </c>
      <c r="G43" s="323">
        <v>4300</v>
      </c>
      <c r="H43" s="266">
        <v>-2244</v>
      </c>
      <c r="I43" s="266"/>
      <c r="J43" s="266"/>
      <c r="K43" s="266"/>
      <c r="L43" s="323"/>
    </row>
    <row r="44" spans="1:12" s="81" customFormat="1" ht="11.25" customHeight="1">
      <c r="A44" s="176"/>
      <c r="B44" s="174" t="s">
        <v>267</v>
      </c>
      <c r="C44" s="266">
        <v>0</v>
      </c>
      <c r="D44" s="266">
        <v>-1</v>
      </c>
      <c r="E44" s="266">
        <v>0</v>
      </c>
      <c r="F44" s="266">
        <v>-1</v>
      </c>
      <c r="G44" s="323">
        <v>-2</v>
      </c>
      <c r="H44" s="266">
        <v>-1</v>
      </c>
      <c r="I44" s="266"/>
      <c r="J44" s="266"/>
      <c r="K44" s="266"/>
      <c r="L44" s="323"/>
    </row>
    <row r="45" spans="1:12" s="81" customFormat="1" ht="11.25" customHeight="1">
      <c r="A45" s="176"/>
      <c r="B45" s="172" t="s">
        <v>544</v>
      </c>
      <c r="C45" s="269"/>
      <c r="D45" s="269"/>
      <c r="E45" s="269"/>
      <c r="F45" s="269"/>
      <c r="G45" s="326"/>
      <c r="H45" s="269"/>
      <c r="I45" s="269"/>
      <c r="J45" s="269"/>
      <c r="K45" s="269"/>
      <c r="L45" s="326"/>
    </row>
    <row r="46" spans="1:12" s="173" customFormat="1" ht="6.75" customHeight="1">
      <c r="A46" s="171"/>
      <c r="B46" s="160" t="s">
        <v>268</v>
      </c>
      <c r="C46" s="265">
        <v>690</v>
      </c>
      <c r="D46" s="265">
        <v>1713</v>
      </c>
      <c r="E46" s="265">
        <v>1586</v>
      </c>
      <c r="F46" s="265">
        <v>379</v>
      </c>
      <c r="G46" s="322">
        <v>4368</v>
      </c>
      <c r="H46" s="265">
        <v>-2275</v>
      </c>
      <c r="I46" s="265"/>
      <c r="J46" s="265"/>
      <c r="K46" s="265"/>
      <c r="L46" s="322"/>
    </row>
    <row r="47" spans="1:12" s="23" customFormat="1" ht="11.25" customHeight="1">
      <c r="A47" s="13"/>
      <c r="B47" s="174" t="s">
        <v>266</v>
      </c>
      <c r="C47" s="266">
        <v>690</v>
      </c>
      <c r="D47" s="266">
        <v>1714</v>
      </c>
      <c r="E47" s="266">
        <v>1586</v>
      </c>
      <c r="F47" s="266">
        <v>380</v>
      </c>
      <c r="G47" s="323">
        <v>4370</v>
      </c>
      <c r="H47" s="266">
        <v>-2274</v>
      </c>
      <c r="I47" s="266"/>
      <c r="J47" s="266"/>
      <c r="K47" s="266"/>
      <c r="L47" s="323"/>
    </row>
    <row r="48" spans="1:12" s="81" customFormat="1" ht="11.25" customHeight="1">
      <c r="A48" s="176"/>
      <c r="B48" s="174" t="s">
        <v>267</v>
      </c>
      <c r="C48" s="266">
        <v>0</v>
      </c>
      <c r="D48" s="266">
        <v>-1</v>
      </c>
      <c r="E48" s="266">
        <v>0</v>
      </c>
      <c r="F48" s="266">
        <v>-1</v>
      </c>
      <c r="G48" s="323">
        <v>-2</v>
      </c>
      <c r="H48" s="266">
        <v>-1</v>
      </c>
      <c r="I48" s="266"/>
      <c r="J48" s="266"/>
      <c r="K48" s="266"/>
      <c r="L48" s="323"/>
    </row>
    <row r="49" spans="1:12" s="81" customFormat="1" ht="11.25" customHeight="1">
      <c r="A49" s="176"/>
      <c r="B49" s="169"/>
      <c r="C49" s="270"/>
      <c r="D49" s="270"/>
      <c r="E49" s="270"/>
      <c r="F49" s="270"/>
      <c r="G49" s="327"/>
      <c r="H49" s="270"/>
      <c r="I49" s="270"/>
      <c r="J49" s="270"/>
      <c r="K49" s="270"/>
      <c r="L49" s="327"/>
    </row>
    <row r="50" spans="1:12" s="149" customFormat="1" ht="12.75" customHeight="1" thickBot="1">
      <c r="A50" s="151"/>
      <c r="B50" s="167" t="s">
        <v>269</v>
      </c>
      <c r="C50" s="272">
        <v>1.98</v>
      </c>
      <c r="D50" s="272">
        <v>3.75</v>
      </c>
      <c r="E50" s="272">
        <v>2.96</v>
      </c>
      <c r="F50" s="272">
        <v>1.3600000000000008</v>
      </c>
      <c r="G50" s="328">
        <v>10.05</v>
      </c>
      <c r="H50" s="272">
        <v>-5.25</v>
      </c>
      <c r="I50" s="272"/>
      <c r="J50" s="272"/>
      <c r="K50" s="272"/>
      <c r="L50" s="328"/>
    </row>
    <row r="51" spans="1:2" s="23" customFormat="1" ht="22.5" customHeight="1">
      <c r="A51" s="13"/>
      <c r="B51" s="583"/>
    </row>
    <row r="52" spans="1:12" s="23" customFormat="1" ht="21.75" customHeight="1">
      <c r="A52" s="13"/>
      <c r="B52" s="11"/>
      <c r="C52" s="65"/>
      <c r="D52" s="11"/>
      <c r="E52" s="11"/>
      <c r="F52" s="11"/>
      <c r="G52" s="11"/>
      <c r="H52" s="65"/>
      <c r="I52" s="11"/>
      <c r="J52" s="11"/>
      <c r="K52" s="11"/>
      <c r="L52" s="11"/>
    </row>
    <row r="53" spans="1:12" s="23" customFormat="1" ht="13.5" customHeight="1">
      <c r="A53" s="13"/>
      <c r="B53" s="11"/>
      <c r="C53" s="65"/>
      <c r="D53" s="11"/>
      <c r="E53" s="11"/>
      <c r="F53" s="11"/>
      <c r="G53" s="11"/>
      <c r="H53" s="65"/>
      <c r="I53" s="11"/>
      <c r="J53" s="11"/>
      <c r="K53" s="11"/>
      <c r="L53" s="11"/>
    </row>
    <row r="54" spans="1:12" s="23" customFormat="1" ht="11.25" customHeight="1">
      <c r="A54" s="13"/>
      <c r="B54" s="127"/>
      <c r="C54" s="513"/>
      <c r="D54" s="127"/>
      <c r="E54" s="127"/>
      <c r="F54" s="127"/>
      <c r="G54" s="127"/>
      <c r="H54" s="513"/>
      <c r="I54" s="127"/>
      <c r="J54" s="127"/>
      <c r="K54" s="127"/>
      <c r="L54" s="127"/>
    </row>
  </sheetData>
  <sheetProtection/>
  <printOptions horizontalCentered="1"/>
  <pageMargins left="0.3937007874015748" right="0.35433070866141736" top="0.984251968503937" bottom="0.984251968503937" header="0.5118110236220472" footer="0.5118110236220472"/>
  <pageSetup fitToHeight="1"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2:HP60"/>
  <sheetViews>
    <sheetView showGridLines="0" view="pageBreakPreview" zoomScaleSheetLayoutView="100" zoomScalePageLayoutView="0" workbookViewId="0" topLeftCell="A1">
      <pane xSplit="2" ySplit="4" topLeftCell="D5" activePane="bottomRight" state="frozen"/>
      <selection pane="topLeft" activeCell="A1" sqref="A1"/>
      <selection pane="topRight" activeCell="C1" sqref="C1"/>
      <selection pane="bottomLeft" activeCell="A3" sqref="A3"/>
      <selection pane="bottomRight" activeCell="B2" sqref="B2"/>
    </sheetView>
  </sheetViews>
  <sheetFormatPr defaultColWidth="9.421875" defaultRowHeight="12.75"/>
  <cols>
    <col min="1" max="1" width="1.28515625" style="0" customWidth="1"/>
    <col min="2" max="2" width="51.8515625" style="23" customWidth="1"/>
    <col min="3" max="10" width="10.00390625" style="13" customWidth="1"/>
    <col min="11" max="14" width="9.28125" style="13" customWidth="1" collapsed="1"/>
  </cols>
  <sheetData>
    <row r="2" ht="15">
      <c r="B2" s="522" t="s">
        <v>309</v>
      </c>
    </row>
    <row r="3" ht="9.75" customHeight="1"/>
    <row r="4" spans="1:224" s="155" customFormat="1" ht="21" customHeight="1">
      <c r="A4" s="154"/>
      <c r="B4" s="191" t="s">
        <v>215</v>
      </c>
      <c r="C4" s="191" t="s">
        <v>84</v>
      </c>
      <c r="D4" s="191" t="s">
        <v>85</v>
      </c>
      <c r="E4" s="191" t="s">
        <v>86</v>
      </c>
      <c r="F4" s="191" t="s">
        <v>83</v>
      </c>
      <c r="G4" s="191" t="s">
        <v>75</v>
      </c>
      <c r="H4" s="191" t="s">
        <v>76</v>
      </c>
      <c r="I4" s="191" t="s">
        <v>80</v>
      </c>
      <c r="J4" s="191" t="s">
        <v>81</v>
      </c>
      <c r="K4" s="191" t="s">
        <v>82</v>
      </c>
      <c r="L4" s="191" t="s">
        <v>87</v>
      </c>
      <c r="M4" s="191" t="s">
        <v>88</v>
      </c>
      <c r="N4" s="191" t="s">
        <v>89</v>
      </c>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row>
    <row r="5" spans="2:14" s="86" customFormat="1" ht="6.75" customHeight="1">
      <c r="B5" s="182"/>
      <c r="C5" s="181"/>
      <c r="D5" s="181"/>
      <c r="E5" s="181"/>
      <c r="F5" s="181"/>
      <c r="G5" s="181"/>
      <c r="H5" s="181"/>
      <c r="I5" s="181"/>
      <c r="J5" s="181"/>
      <c r="K5" s="181"/>
      <c r="L5" s="181"/>
      <c r="M5" s="181"/>
      <c r="N5" s="181"/>
    </row>
    <row r="6" spans="2:14" s="13" customFormat="1" ht="9" customHeight="1">
      <c r="B6" s="162" t="s">
        <v>270</v>
      </c>
      <c r="C6" s="161"/>
      <c r="D6" s="161"/>
      <c r="E6" s="161"/>
      <c r="F6" s="329"/>
      <c r="G6" s="161"/>
      <c r="H6" s="161"/>
      <c r="I6" s="161"/>
      <c r="J6" s="329"/>
      <c r="K6" s="161"/>
      <c r="L6" s="161"/>
      <c r="M6" s="161"/>
      <c r="N6" s="329"/>
    </row>
    <row r="7" spans="2:14" s="13" customFormat="1" ht="9.75">
      <c r="B7" s="6" t="s">
        <v>271</v>
      </c>
      <c r="C7" s="275">
        <v>24310</v>
      </c>
      <c r="D7" s="275">
        <v>24527</v>
      </c>
      <c r="E7" s="275">
        <v>24186</v>
      </c>
      <c r="F7" s="330">
        <v>24904</v>
      </c>
      <c r="G7" s="275">
        <v>25234</v>
      </c>
      <c r="H7" s="275">
        <v>22021</v>
      </c>
      <c r="I7" s="275">
        <v>22509</v>
      </c>
      <c r="J7" s="330">
        <v>22644</v>
      </c>
      <c r="K7" s="275">
        <v>22618</v>
      </c>
      <c r="L7" s="275">
        <v>22428</v>
      </c>
      <c r="M7" s="275">
        <v>22489</v>
      </c>
      <c r="N7" s="330">
        <v>24536</v>
      </c>
    </row>
    <row r="8" spans="2:14" s="13" customFormat="1" ht="9.75">
      <c r="B8" s="177" t="s">
        <v>272</v>
      </c>
      <c r="C8" s="275">
        <v>124</v>
      </c>
      <c r="D8" s="275">
        <v>126</v>
      </c>
      <c r="E8" s="275">
        <v>125</v>
      </c>
      <c r="F8" s="330">
        <v>121</v>
      </c>
      <c r="G8" s="275">
        <v>120</v>
      </c>
      <c r="H8" s="275">
        <v>113</v>
      </c>
      <c r="I8" s="275">
        <v>113</v>
      </c>
      <c r="J8" s="330">
        <v>111</v>
      </c>
      <c r="K8" s="275">
        <v>109</v>
      </c>
      <c r="L8" s="275">
        <v>111</v>
      </c>
      <c r="M8" s="275">
        <v>113</v>
      </c>
      <c r="N8" s="330">
        <v>103</v>
      </c>
    </row>
    <row r="9" spans="2:14" s="13" customFormat="1" ht="9.75">
      <c r="B9" s="6" t="s">
        <v>273</v>
      </c>
      <c r="C9" s="275">
        <v>1224</v>
      </c>
      <c r="D9" s="275">
        <v>982</v>
      </c>
      <c r="E9" s="275">
        <v>974</v>
      </c>
      <c r="F9" s="330">
        <v>823</v>
      </c>
      <c r="G9" s="275">
        <v>1059</v>
      </c>
      <c r="H9" s="275">
        <v>615</v>
      </c>
      <c r="I9" s="275">
        <v>636</v>
      </c>
      <c r="J9" s="330">
        <v>703</v>
      </c>
      <c r="K9" s="275">
        <v>788</v>
      </c>
      <c r="L9" s="275">
        <v>606</v>
      </c>
      <c r="M9" s="275">
        <v>617</v>
      </c>
      <c r="N9" s="330">
        <v>1298</v>
      </c>
    </row>
    <row r="10" spans="2:14" s="13" customFormat="1" ht="9.75">
      <c r="B10" s="6" t="s">
        <v>274</v>
      </c>
      <c r="C10" s="275">
        <v>93</v>
      </c>
      <c r="D10" s="275">
        <v>93</v>
      </c>
      <c r="E10" s="275">
        <v>92</v>
      </c>
      <c r="F10" s="330">
        <v>95</v>
      </c>
      <c r="G10" s="275">
        <v>94</v>
      </c>
      <c r="H10" s="275">
        <v>88</v>
      </c>
      <c r="I10" s="275">
        <v>89</v>
      </c>
      <c r="J10" s="330">
        <v>89</v>
      </c>
      <c r="K10" s="275">
        <v>93</v>
      </c>
      <c r="L10" s="275">
        <v>94</v>
      </c>
      <c r="M10" s="275">
        <v>96</v>
      </c>
      <c r="N10" s="330">
        <v>99</v>
      </c>
    </row>
    <row r="11" spans="2:14" s="13" customFormat="1" ht="9.75">
      <c r="B11" s="6" t="s">
        <v>275</v>
      </c>
      <c r="C11" s="275">
        <v>605</v>
      </c>
      <c r="D11" s="275">
        <v>589</v>
      </c>
      <c r="E11" s="275">
        <v>610</v>
      </c>
      <c r="F11" s="330">
        <v>615</v>
      </c>
      <c r="G11" s="275">
        <v>632</v>
      </c>
      <c r="H11" s="275">
        <v>652</v>
      </c>
      <c r="I11" s="275">
        <v>675</v>
      </c>
      <c r="J11" s="330">
        <v>672</v>
      </c>
      <c r="K11" s="275">
        <v>703</v>
      </c>
      <c r="L11" s="275">
        <v>661</v>
      </c>
      <c r="M11" s="275">
        <v>746</v>
      </c>
      <c r="N11" s="330">
        <v>774</v>
      </c>
    </row>
    <row r="12" spans="2:14" s="13" customFormat="1" ht="9.75">
      <c r="B12" s="6" t="s">
        <v>276</v>
      </c>
      <c r="C12" s="275">
        <v>41</v>
      </c>
      <c r="D12" s="275">
        <v>40</v>
      </c>
      <c r="E12" s="275">
        <v>40</v>
      </c>
      <c r="F12" s="330">
        <v>40</v>
      </c>
      <c r="G12" s="275">
        <v>40</v>
      </c>
      <c r="H12" s="275">
        <v>41</v>
      </c>
      <c r="I12" s="275">
        <v>40</v>
      </c>
      <c r="J12" s="330">
        <v>40</v>
      </c>
      <c r="K12" s="275">
        <v>40</v>
      </c>
      <c r="L12" s="275">
        <v>41</v>
      </c>
      <c r="M12" s="275">
        <v>41</v>
      </c>
      <c r="N12" s="330">
        <v>40</v>
      </c>
    </row>
    <row r="13" spans="2:14" s="13" customFormat="1" ht="9.75">
      <c r="B13" s="6" t="s">
        <v>277</v>
      </c>
      <c r="C13" s="275">
        <v>272</v>
      </c>
      <c r="D13" s="275">
        <v>301</v>
      </c>
      <c r="E13" s="275">
        <v>262</v>
      </c>
      <c r="F13" s="330">
        <v>151</v>
      </c>
      <c r="G13" s="275">
        <v>154</v>
      </c>
      <c r="H13" s="275">
        <v>237</v>
      </c>
      <c r="I13" s="275">
        <v>223</v>
      </c>
      <c r="J13" s="330">
        <v>385</v>
      </c>
      <c r="K13" s="275">
        <v>244</v>
      </c>
      <c r="L13" s="275">
        <v>272</v>
      </c>
      <c r="M13" s="275">
        <v>261</v>
      </c>
      <c r="N13" s="330">
        <v>365</v>
      </c>
    </row>
    <row r="14" spans="2:14" s="13" customFormat="1" ht="9.75">
      <c r="B14" s="6" t="s">
        <v>281</v>
      </c>
      <c r="C14" s="275">
        <v>26</v>
      </c>
      <c r="D14" s="275">
        <v>41</v>
      </c>
      <c r="E14" s="275">
        <v>64</v>
      </c>
      <c r="F14" s="330">
        <v>158</v>
      </c>
      <c r="G14" s="275">
        <v>35</v>
      </c>
      <c r="H14" s="275">
        <v>41</v>
      </c>
      <c r="I14" s="275">
        <v>140</v>
      </c>
      <c r="J14" s="330">
        <v>327</v>
      </c>
      <c r="K14" s="275">
        <v>519</v>
      </c>
      <c r="L14" s="275">
        <v>375</v>
      </c>
      <c r="M14" s="275">
        <v>481</v>
      </c>
      <c r="N14" s="330">
        <v>147</v>
      </c>
    </row>
    <row r="15" spans="2:14" s="13" customFormat="1" ht="10.5">
      <c r="B15" s="165" t="s">
        <v>278</v>
      </c>
      <c r="C15" s="276">
        <v>26695</v>
      </c>
      <c r="D15" s="276">
        <v>26699</v>
      </c>
      <c r="E15" s="276">
        <v>26353</v>
      </c>
      <c r="F15" s="331">
        <v>26907</v>
      </c>
      <c r="G15" s="276">
        <v>27368</v>
      </c>
      <c r="H15" s="276">
        <v>23808</v>
      </c>
      <c r="I15" s="276">
        <v>24425</v>
      </c>
      <c r="J15" s="331">
        <v>24971</v>
      </c>
      <c r="K15" s="276">
        <v>25114</v>
      </c>
      <c r="L15" s="276">
        <v>24588</v>
      </c>
      <c r="M15" s="276">
        <v>24844</v>
      </c>
      <c r="N15" s="331">
        <v>27362</v>
      </c>
    </row>
    <row r="16" spans="2:14" s="13" customFormat="1" ht="9.75">
      <c r="B16" s="6" t="s">
        <v>279</v>
      </c>
      <c r="C16" s="275">
        <v>16507</v>
      </c>
      <c r="D16" s="275">
        <v>13830</v>
      </c>
      <c r="E16" s="275">
        <v>15264</v>
      </c>
      <c r="F16" s="330">
        <v>13749</v>
      </c>
      <c r="G16" s="275">
        <v>16208</v>
      </c>
      <c r="H16" s="275">
        <v>12894</v>
      </c>
      <c r="I16" s="275">
        <v>12770</v>
      </c>
      <c r="J16" s="330">
        <v>9829</v>
      </c>
      <c r="K16" s="275">
        <v>10167</v>
      </c>
      <c r="L16" s="275">
        <v>10721</v>
      </c>
      <c r="M16" s="275">
        <v>11916</v>
      </c>
      <c r="N16" s="330">
        <v>10715</v>
      </c>
    </row>
    <row r="17" spans="2:14" s="13" customFormat="1" ht="9.75">
      <c r="B17" s="6" t="s">
        <v>280</v>
      </c>
      <c r="C17" s="275">
        <v>8762</v>
      </c>
      <c r="D17" s="275">
        <v>8817</v>
      </c>
      <c r="E17" s="275">
        <v>8999</v>
      </c>
      <c r="F17" s="330">
        <v>7768</v>
      </c>
      <c r="G17" s="275">
        <v>8406</v>
      </c>
      <c r="H17" s="275">
        <v>8362</v>
      </c>
      <c r="I17" s="275">
        <v>8439</v>
      </c>
      <c r="J17" s="330">
        <v>7057</v>
      </c>
      <c r="K17" s="275">
        <v>7429</v>
      </c>
      <c r="L17" s="275">
        <v>9088</v>
      </c>
      <c r="M17" s="275">
        <v>7663</v>
      </c>
      <c r="N17" s="330">
        <v>6597</v>
      </c>
    </row>
    <row r="18" spans="2:14" s="13" customFormat="1" ht="9.75">
      <c r="B18" s="6" t="s">
        <v>281</v>
      </c>
      <c r="C18" s="275">
        <v>82</v>
      </c>
      <c r="D18" s="275">
        <v>288</v>
      </c>
      <c r="E18" s="275">
        <v>78</v>
      </c>
      <c r="F18" s="330">
        <v>165</v>
      </c>
      <c r="G18" s="275">
        <v>176</v>
      </c>
      <c r="H18" s="275">
        <v>203</v>
      </c>
      <c r="I18" s="275">
        <v>339</v>
      </c>
      <c r="J18" s="330">
        <v>862</v>
      </c>
      <c r="K18" s="275">
        <v>674</v>
      </c>
      <c r="L18" s="275">
        <v>455</v>
      </c>
      <c r="M18" s="275">
        <v>520</v>
      </c>
      <c r="N18" s="330">
        <v>974</v>
      </c>
    </row>
    <row r="19" spans="2:14" s="13" customFormat="1" ht="9.75">
      <c r="B19" s="6" t="s">
        <v>282</v>
      </c>
      <c r="C19" s="275">
        <v>119</v>
      </c>
      <c r="D19" s="275">
        <v>63</v>
      </c>
      <c r="E19" s="275">
        <v>54</v>
      </c>
      <c r="F19" s="330">
        <v>59</v>
      </c>
      <c r="G19" s="275">
        <v>66</v>
      </c>
      <c r="H19" s="275">
        <v>32</v>
      </c>
      <c r="I19" s="275">
        <v>24</v>
      </c>
      <c r="J19" s="330">
        <v>35</v>
      </c>
      <c r="K19" s="275">
        <v>44</v>
      </c>
      <c r="L19" s="275">
        <v>26</v>
      </c>
      <c r="M19" s="275">
        <v>37</v>
      </c>
      <c r="N19" s="330">
        <v>44</v>
      </c>
    </row>
    <row r="20" spans="2:14" s="13" customFormat="1" ht="9.75">
      <c r="B20" s="6" t="s">
        <v>283</v>
      </c>
      <c r="C20" s="275">
        <v>1145</v>
      </c>
      <c r="D20" s="275">
        <v>4414</v>
      </c>
      <c r="E20" s="275">
        <v>2492</v>
      </c>
      <c r="F20" s="330">
        <v>2689</v>
      </c>
      <c r="G20" s="275">
        <v>758</v>
      </c>
      <c r="H20" s="275">
        <v>5295</v>
      </c>
      <c r="I20" s="275">
        <v>4981</v>
      </c>
      <c r="J20" s="330">
        <v>3937</v>
      </c>
      <c r="K20" s="275">
        <v>3090</v>
      </c>
      <c r="L20" s="275">
        <v>4140</v>
      </c>
      <c r="M20" s="275">
        <v>4869</v>
      </c>
      <c r="N20" s="330">
        <v>2348</v>
      </c>
    </row>
    <row r="21" spans="2:14" s="13" customFormat="1" ht="9.75">
      <c r="B21" s="6" t="s">
        <v>284</v>
      </c>
      <c r="C21" s="275">
        <v>20</v>
      </c>
      <c r="D21" s="275">
        <v>20</v>
      </c>
      <c r="E21" s="275">
        <v>16</v>
      </c>
      <c r="F21" s="330">
        <v>15</v>
      </c>
      <c r="G21" s="275">
        <v>24</v>
      </c>
      <c r="H21" s="275">
        <v>13</v>
      </c>
      <c r="I21" s="275">
        <v>6</v>
      </c>
      <c r="J21" s="330">
        <v>34</v>
      </c>
      <c r="K21" s="275">
        <v>17</v>
      </c>
      <c r="L21" s="275">
        <v>7</v>
      </c>
      <c r="M21" s="275">
        <v>17</v>
      </c>
      <c r="N21" s="330">
        <v>97</v>
      </c>
    </row>
    <row r="22" spans="2:14" s="13" customFormat="1" ht="10.5" thickBot="1">
      <c r="B22" s="185" t="s">
        <v>285</v>
      </c>
      <c r="C22" s="277">
        <v>26635</v>
      </c>
      <c r="D22" s="277">
        <v>27432</v>
      </c>
      <c r="E22" s="277">
        <v>26903</v>
      </c>
      <c r="F22" s="332">
        <v>24445</v>
      </c>
      <c r="G22" s="277">
        <v>25638</v>
      </c>
      <c r="H22" s="277">
        <v>26799</v>
      </c>
      <c r="I22" s="277">
        <v>26559</v>
      </c>
      <c r="J22" s="332">
        <v>21754</v>
      </c>
      <c r="K22" s="277">
        <v>21421</v>
      </c>
      <c r="L22" s="277">
        <v>24437</v>
      </c>
      <c r="M22" s="277">
        <v>25022</v>
      </c>
      <c r="N22" s="332">
        <v>20775</v>
      </c>
    </row>
    <row r="23" spans="2:14" s="13" customFormat="1" ht="12" thickBot="1">
      <c r="B23" s="179" t="s">
        <v>114</v>
      </c>
      <c r="C23" s="271">
        <v>53330</v>
      </c>
      <c r="D23" s="271">
        <v>54131</v>
      </c>
      <c r="E23" s="271">
        <v>53256</v>
      </c>
      <c r="F23" s="333">
        <v>51352</v>
      </c>
      <c r="G23" s="271">
        <v>53006</v>
      </c>
      <c r="H23" s="271">
        <v>50607</v>
      </c>
      <c r="I23" s="271">
        <v>50984</v>
      </c>
      <c r="J23" s="333">
        <v>46725</v>
      </c>
      <c r="K23" s="271">
        <v>46535</v>
      </c>
      <c r="L23" s="271">
        <v>49025</v>
      </c>
      <c r="M23" s="271">
        <v>49866</v>
      </c>
      <c r="N23" s="333">
        <v>48137</v>
      </c>
    </row>
    <row r="24" spans="2:14" s="13" customFormat="1" ht="10.5">
      <c r="B24" s="162" t="s">
        <v>286</v>
      </c>
      <c r="C24" s="278"/>
      <c r="D24" s="278"/>
      <c r="E24" s="278"/>
      <c r="F24" s="334"/>
      <c r="G24" s="278"/>
      <c r="H24" s="278"/>
      <c r="I24" s="278"/>
      <c r="J24" s="334"/>
      <c r="K24" s="278"/>
      <c r="L24" s="278"/>
      <c r="M24" s="278"/>
      <c r="N24" s="334"/>
    </row>
    <row r="25" spans="2:14" s="13" customFormat="1" ht="10.5">
      <c r="B25" s="162" t="s">
        <v>287</v>
      </c>
      <c r="C25" s="278"/>
      <c r="D25" s="278"/>
      <c r="E25" s="278"/>
      <c r="F25" s="334"/>
      <c r="G25" s="278"/>
      <c r="H25" s="278"/>
      <c r="I25" s="278"/>
      <c r="J25" s="334"/>
      <c r="K25" s="278"/>
      <c r="L25" s="278"/>
      <c r="M25" s="278"/>
      <c r="N25" s="334"/>
    </row>
    <row r="26" spans="2:14" s="13" customFormat="1" ht="9.75">
      <c r="B26" s="6" t="s">
        <v>288</v>
      </c>
      <c r="C26" s="275">
        <v>1058</v>
      </c>
      <c r="D26" s="275">
        <v>1058</v>
      </c>
      <c r="E26" s="275">
        <v>1058</v>
      </c>
      <c r="F26" s="330">
        <v>1058</v>
      </c>
      <c r="G26" s="275">
        <v>1058</v>
      </c>
      <c r="H26" s="275">
        <v>1058</v>
      </c>
      <c r="I26" s="275">
        <v>1058</v>
      </c>
      <c r="J26" s="330">
        <v>1058</v>
      </c>
      <c r="K26" s="275">
        <v>1058</v>
      </c>
      <c r="L26" s="275">
        <v>1058</v>
      </c>
      <c r="M26" s="275">
        <v>1058</v>
      </c>
      <c r="N26" s="330">
        <v>1058</v>
      </c>
    </row>
    <row r="27" spans="2:14" s="13" customFormat="1" ht="9.75">
      <c r="B27" s="6" t="s">
        <v>289</v>
      </c>
      <c r="C27" s="275">
        <v>1227</v>
      </c>
      <c r="D27" s="275">
        <v>1227</v>
      </c>
      <c r="E27" s="275">
        <v>1227</v>
      </c>
      <c r="F27" s="330">
        <v>1227</v>
      </c>
      <c r="G27" s="275">
        <v>1227</v>
      </c>
      <c r="H27" s="275">
        <v>1227</v>
      </c>
      <c r="I27" s="275">
        <v>1227</v>
      </c>
      <c r="J27" s="330">
        <v>1227</v>
      </c>
      <c r="K27" s="275">
        <v>1227</v>
      </c>
      <c r="L27" s="275">
        <v>1227</v>
      </c>
      <c r="M27" s="275">
        <v>1227</v>
      </c>
      <c r="N27" s="330">
        <v>1227</v>
      </c>
    </row>
    <row r="28" spans="2:14" s="13" customFormat="1" ht="9.75">
      <c r="B28" s="6" t="s">
        <v>290</v>
      </c>
      <c r="C28" s="275">
        <v>-52</v>
      </c>
      <c r="D28" s="275">
        <v>-141</v>
      </c>
      <c r="E28" s="275">
        <v>9</v>
      </c>
      <c r="F28" s="330">
        <v>148</v>
      </c>
      <c r="G28" s="275">
        <v>59</v>
      </c>
      <c r="H28" s="275">
        <v>-39</v>
      </c>
      <c r="I28" s="275">
        <v>-133</v>
      </c>
      <c r="J28" s="330">
        <v>-1319</v>
      </c>
      <c r="K28" s="275">
        <v>-1061</v>
      </c>
      <c r="L28" s="275">
        <v>-1030</v>
      </c>
      <c r="M28" s="275">
        <v>-215</v>
      </c>
      <c r="N28" s="330">
        <v>-80</v>
      </c>
    </row>
    <row r="29" spans="2:14" s="13" customFormat="1" ht="9.75">
      <c r="B29" s="6" t="s">
        <v>291</v>
      </c>
      <c r="C29" s="275">
        <v>2</v>
      </c>
      <c r="D29" s="275">
        <v>1</v>
      </c>
      <c r="E29" s="275">
        <v>1</v>
      </c>
      <c r="F29" s="330">
        <v>0</v>
      </c>
      <c r="G29" s="275">
        <v>0</v>
      </c>
      <c r="H29" s="275">
        <v>0</v>
      </c>
      <c r="I29" s="275">
        <v>0</v>
      </c>
      <c r="J29" s="330">
        <v>0</v>
      </c>
      <c r="K29" s="275">
        <v>0</v>
      </c>
      <c r="L29" s="275">
        <v>0</v>
      </c>
      <c r="M29" s="275">
        <v>0</v>
      </c>
      <c r="N29" s="330">
        <v>0</v>
      </c>
    </row>
    <row r="30" spans="2:14" s="13" customFormat="1" ht="9.75">
      <c r="B30" s="6" t="s">
        <v>262</v>
      </c>
      <c r="C30" s="275">
        <v>192</v>
      </c>
      <c r="D30" s="275">
        <v>303</v>
      </c>
      <c r="E30" s="275">
        <v>132</v>
      </c>
      <c r="F30" s="330">
        <v>-201</v>
      </c>
      <c r="G30" s="275">
        <v>-231</v>
      </c>
      <c r="H30" s="275">
        <v>467</v>
      </c>
      <c r="I30" s="275">
        <v>478</v>
      </c>
      <c r="J30" s="330">
        <v>509</v>
      </c>
      <c r="K30" s="275">
        <v>424</v>
      </c>
      <c r="L30" s="275">
        <v>547</v>
      </c>
      <c r="M30" s="275">
        <v>513</v>
      </c>
      <c r="N30" s="330">
        <v>537</v>
      </c>
    </row>
    <row r="31" spans="2:14" s="13" customFormat="1" ht="9.75">
      <c r="B31" s="6" t="s">
        <v>292</v>
      </c>
      <c r="C31" s="275">
        <v>24328</v>
      </c>
      <c r="D31" s="275">
        <v>23480</v>
      </c>
      <c r="E31" s="275">
        <v>24134</v>
      </c>
      <c r="F31" s="330">
        <v>23716</v>
      </c>
      <c r="G31" s="275">
        <v>23803</v>
      </c>
      <c r="H31" s="275">
        <v>17990</v>
      </c>
      <c r="I31" s="275">
        <v>18528</v>
      </c>
      <c r="J31" s="330">
        <v>17296</v>
      </c>
      <c r="K31" s="275">
        <v>18052</v>
      </c>
      <c r="L31" s="275">
        <v>18713</v>
      </c>
      <c r="M31" s="275">
        <v>19508</v>
      </c>
      <c r="N31" s="330">
        <v>19431</v>
      </c>
    </row>
    <row r="32" spans="2:14" s="13" customFormat="1" ht="10.5">
      <c r="B32" s="165" t="s">
        <v>293</v>
      </c>
      <c r="C32" s="276">
        <v>26755</v>
      </c>
      <c r="D32" s="276">
        <v>25928</v>
      </c>
      <c r="E32" s="276">
        <v>26561</v>
      </c>
      <c r="F32" s="331">
        <v>25948</v>
      </c>
      <c r="G32" s="276">
        <v>25916</v>
      </c>
      <c r="H32" s="276">
        <v>20703</v>
      </c>
      <c r="I32" s="276">
        <v>21158</v>
      </c>
      <c r="J32" s="331">
        <v>18771</v>
      </c>
      <c r="K32" s="276">
        <v>19700</v>
      </c>
      <c r="L32" s="276">
        <v>20515</v>
      </c>
      <c r="M32" s="276">
        <v>22091</v>
      </c>
      <c r="N32" s="331">
        <v>22173</v>
      </c>
    </row>
    <row r="33" spans="2:14" s="13" customFormat="1" ht="10.5">
      <c r="B33" s="165" t="s">
        <v>294</v>
      </c>
      <c r="C33" s="279">
        <v>1808</v>
      </c>
      <c r="D33" s="279">
        <v>1833</v>
      </c>
      <c r="E33" s="279">
        <v>1803</v>
      </c>
      <c r="F33" s="335">
        <v>1603</v>
      </c>
      <c r="G33" s="279">
        <v>1696</v>
      </c>
      <c r="H33" s="279">
        <v>1492</v>
      </c>
      <c r="I33" s="279">
        <v>1585</v>
      </c>
      <c r="J33" s="335">
        <v>1615</v>
      </c>
      <c r="K33" s="279">
        <v>1654</v>
      </c>
      <c r="L33" s="279">
        <v>1892</v>
      </c>
      <c r="M33" s="279">
        <v>2010</v>
      </c>
      <c r="N33" s="335">
        <v>2071</v>
      </c>
    </row>
    <row r="34" spans="2:14" s="13" customFormat="1" ht="10.5">
      <c r="B34" s="165" t="s">
        <v>295</v>
      </c>
      <c r="C34" s="276">
        <v>28563</v>
      </c>
      <c r="D34" s="276">
        <v>27761</v>
      </c>
      <c r="E34" s="276">
        <v>28364</v>
      </c>
      <c r="F34" s="331">
        <v>27551</v>
      </c>
      <c r="G34" s="276">
        <v>27612</v>
      </c>
      <c r="H34" s="276">
        <v>22195</v>
      </c>
      <c r="I34" s="276">
        <v>22743</v>
      </c>
      <c r="J34" s="331">
        <v>20386</v>
      </c>
      <c r="K34" s="276">
        <v>21354</v>
      </c>
      <c r="L34" s="276">
        <v>22407</v>
      </c>
      <c r="M34" s="276">
        <v>24101</v>
      </c>
      <c r="N34" s="331">
        <v>24244</v>
      </c>
    </row>
    <row r="35" spans="2:14" s="13" customFormat="1" ht="10.5">
      <c r="B35" s="197" t="s">
        <v>296</v>
      </c>
      <c r="C35" s="277"/>
      <c r="D35" s="277"/>
      <c r="E35" s="277"/>
      <c r="F35" s="332"/>
      <c r="G35" s="277"/>
      <c r="H35" s="277"/>
      <c r="I35" s="277"/>
      <c r="J35" s="332"/>
      <c r="K35" s="277"/>
      <c r="L35" s="277"/>
      <c r="M35" s="277"/>
      <c r="N35" s="332"/>
    </row>
    <row r="36" spans="2:14" s="13" customFormat="1" ht="9.75">
      <c r="B36" s="6" t="s">
        <v>409</v>
      </c>
      <c r="C36" s="280">
        <v>6507</v>
      </c>
      <c r="D36" s="280">
        <v>6852</v>
      </c>
      <c r="E36" s="280">
        <v>5772</v>
      </c>
      <c r="F36" s="336">
        <v>6507</v>
      </c>
      <c r="G36" s="280">
        <v>7734</v>
      </c>
      <c r="H36" s="280">
        <v>10123</v>
      </c>
      <c r="I36" s="280">
        <v>10054</v>
      </c>
      <c r="J36" s="336">
        <v>9670</v>
      </c>
      <c r="K36" s="280">
        <v>8733</v>
      </c>
      <c r="L36" s="280">
        <v>8046</v>
      </c>
      <c r="M36" s="280">
        <v>9656</v>
      </c>
      <c r="N36" s="336">
        <v>8131</v>
      </c>
    </row>
    <row r="37" spans="2:14" s="13" customFormat="1" ht="9.75">
      <c r="B37" s="6" t="s">
        <v>297</v>
      </c>
      <c r="C37" s="280">
        <v>656</v>
      </c>
      <c r="D37" s="280">
        <v>668</v>
      </c>
      <c r="E37" s="280">
        <v>667</v>
      </c>
      <c r="F37" s="336">
        <v>658</v>
      </c>
      <c r="G37" s="280">
        <v>657</v>
      </c>
      <c r="H37" s="280">
        <v>676</v>
      </c>
      <c r="I37" s="280">
        <v>681</v>
      </c>
      <c r="J37" s="336">
        <v>709</v>
      </c>
      <c r="K37" s="280">
        <v>707</v>
      </c>
      <c r="L37" s="280">
        <v>740</v>
      </c>
      <c r="M37" s="280">
        <v>740</v>
      </c>
      <c r="N37" s="336">
        <v>710</v>
      </c>
    </row>
    <row r="38" spans="2:14" s="13" customFormat="1" ht="9.75">
      <c r="B38" s="6" t="s">
        <v>298</v>
      </c>
      <c r="C38" s="280">
        <v>673</v>
      </c>
      <c r="D38" s="280">
        <v>581</v>
      </c>
      <c r="E38" s="280">
        <v>717</v>
      </c>
      <c r="F38" s="336">
        <v>538</v>
      </c>
      <c r="G38" s="280">
        <v>482</v>
      </c>
      <c r="H38" s="280">
        <v>458</v>
      </c>
      <c r="I38" s="280">
        <v>465</v>
      </c>
      <c r="J38" s="336">
        <v>75</v>
      </c>
      <c r="K38" s="280">
        <v>113</v>
      </c>
      <c r="L38" s="280">
        <v>332</v>
      </c>
      <c r="M38" s="280">
        <v>549</v>
      </c>
      <c r="N38" s="336">
        <v>674</v>
      </c>
    </row>
    <row r="39" spans="2:14" s="13" customFormat="1" ht="9.75">
      <c r="B39" s="6" t="s">
        <v>299</v>
      </c>
      <c r="C39" s="280">
        <v>15</v>
      </c>
      <c r="D39" s="280">
        <v>15</v>
      </c>
      <c r="E39" s="280">
        <v>15</v>
      </c>
      <c r="F39" s="336">
        <v>10</v>
      </c>
      <c r="G39" s="280">
        <v>10</v>
      </c>
      <c r="H39" s="280">
        <v>9</v>
      </c>
      <c r="I39" s="280">
        <v>10</v>
      </c>
      <c r="J39" s="336">
        <v>8</v>
      </c>
      <c r="K39" s="280">
        <v>8</v>
      </c>
      <c r="L39" s="280">
        <v>8</v>
      </c>
      <c r="M39" s="280">
        <v>8</v>
      </c>
      <c r="N39" s="336">
        <v>8</v>
      </c>
    </row>
    <row r="40" spans="2:14" s="13" customFormat="1" ht="9.75">
      <c r="B40" s="6" t="s">
        <v>304</v>
      </c>
      <c r="C40" s="280">
        <v>153</v>
      </c>
      <c r="D40" s="280">
        <v>177</v>
      </c>
      <c r="E40" s="280">
        <v>157</v>
      </c>
      <c r="F40" s="336">
        <v>133</v>
      </c>
      <c r="G40" s="280">
        <v>219</v>
      </c>
      <c r="H40" s="280">
        <v>468</v>
      </c>
      <c r="I40" s="280">
        <v>702</v>
      </c>
      <c r="J40" s="336">
        <v>1843</v>
      </c>
      <c r="K40" s="280">
        <v>819</v>
      </c>
      <c r="L40" s="280">
        <v>785</v>
      </c>
      <c r="M40" s="280">
        <v>1128</v>
      </c>
      <c r="N40" s="336">
        <v>704</v>
      </c>
    </row>
    <row r="41" spans="2:14" s="13" customFormat="1" ht="10.5">
      <c r="B41" s="165" t="s">
        <v>300</v>
      </c>
      <c r="C41" s="276">
        <v>8004</v>
      </c>
      <c r="D41" s="276">
        <v>8293</v>
      </c>
      <c r="E41" s="276">
        <v>7328</v>
      </c>
      <c r="F41" s="331">
        <v>7846</v>
      </c>
      <c r="G41" s="276">
        <v>9102</v>
      </c>
      <c r="H41" s="276">
        <v>11734</v>
      </c>
      <c r="I41" s="276">
        <v>11912</v>
      </c>
      <c r="J41" s="331">
        <v>12305</v>
      </c>
      <c r="K41" s="276">
        <v>10380</v>
      </c>
      <c r="L41" s="276">
        <v>9911</v>
      </c>
      <c r="M41" s="276">
        <v>12081</v>
      </c>
      <c r="N41" s="331">
        <v>10227</v>
      </c>
    </row>
    <row r="42" spans="2:14" s="13" customFormat="1" ht="9.75">
      <c r="B42" s="8" t="s">
        <v>301</v>
      </c>
      <c r="C42" s="280">
        <v>12449</v>
      </c>
      <c r="D42" s="280">
        <v>14405</v>
      </c>
      <c r="E42" s="280">
        <v>15120</v>
      </c>
      <c r="F42" s="336">
        <v>14013</v>
      </c>
      <c r="G42" s="280">
        <v>12985</v>
      </c>
      <c r="H42" s="280">
        <v>14392</v>
      </c>
      <c r="I42" s="280">
        <v>14668</v>
      </c>
      <c r="J42" s="336">
        <v>11215</v>
      </c>
      <c r="K42" s="280">
        <v>11310</v>
      </c>
      <c r="L42" s="280">
        <v>13732</v>
      </c>
      <c r="M42" s="280">
        <v>11454</v>
      </c>
      <c r="N42" s="336">
        <v>10658</v>
      </c>
    </row>
    <row r="43" spans="2:14" s="13" customFormat="1" ht="9.75">
      <c r="B43" s="6" t="s">
        <v>410</v>
      </c>
      <c r="C43" s="280">
        <v>3145</v>
      </c>
      <c r="D43" s="280">
        <v>2695</v>
      </c>
      <c r="E43" s="280">
        <v>1585</v>
      </c>
      <c r="F43" s="336">
        <v>850</v>
      </c>
      <c r="G43" s="280">
        <v>2040</v>
      </c>
      <c r="H43" s="280">
        <v>1508</v>
      </c>
      <c r="I43" s="280">
        <v>811</v>
      </c>
      <c r="J43" s="336">
        <v>987</v>
      </c>
      <c r="K43" s="280">
        <v>518</v>
      </c>
      <c r="L43" s="280">
        <v>535</v>
      </c>
      <c r="M43" s="280">
        <v>896</v>
      </c>
      <c r="N43" s="336">
        <v>1027</v>
      </c>
    </row>
    <row r="44" spans="2:14" s="13" customFormat="1" ht="9.75">
      <c r="B44" s="6" t="s">
        <v>302</v>
      </c>
      <c r="C44" s="280">
        <v>54</v>
      </c>
      <c r="D44" s="280">
        <v>20</v>
      </c>
      <c r="E44" s="280">
        <v>20</v>
      </c>
      <c r="F44" s="336">
        <v>36</v>
      </c>
      <c r="G44" s="280">
        <v>46</v>
      </c>
      <c r="H44" s="280">
        <v>19</v>
      </c>
      <c r="I44" s="280">
        <v>55</v>
      </c>
      <c r="J44" s="336">
        <v>42</v>
      </c>
      <c r="K44" s="280">
        <v>17</v>
      </c>
      <c r="L44" s="280">
        <v>118</v>
      </c>
      <c r="M44" s="280">
        <v>203</v>
      </c>
      <c r="N44" s="336">
        <v>162</v>
      </c>
    </row>
    <row r="45" spans="2:14" s="13" customFormat="1" ht="9.75">
      <c r="B45" s="6" t="s">
        <v>303</v>
      </c>
      <c r="C45" s="280">
        <v>764</v>
      </c>
      <c r="D45" s="280">
        <v>577</v>
      </c>
      <c r="E45" s="280">
        <v>604</v>
      </c>
      <c r="F45" s="336">
        <v>821</v>
      </c>
      <c r="G45" s="280">
        <v>874</v>
      </c>
      <c r="H45" s="280">
        <v>424</v>
      </c>
      <c r="I45" s="280">
        <v>497</v>
      </c>
      <c r="J45" s="336">
        <v>648</v>
      </c>
      <c r="K45" s="280">
        <v>704</v>
      </c>
      <c r="L45" s="280">
        <v>475</v>
      </c>
      <c r="M45" s="280">
        <v>597</v>
      </c>
      <c r="N45" s="336">
        <v>749</v>
      </c>
    </row>
    <row r="46" spans="2:14" s="13" customFormat="1" ht="9.75">
      <c r="B46" s="6" t="s">
        <v>299</v>
      </c>
      <c r="C46" s="280">
        <v>256</v>
      </c>
      <c r="D46" s="280">
        <v>224</v>
      </c>
      <c r="E46" s="280">
        <v>181</v>
      </c>
      <c r="F46" s="336">
        <v>124</v>
      </c>
      <c r="G46" s="280">
        <v>279</v>
      </c>
      <c r="H46" s="280">
        <v>239</v>
      </c>
      <c r="I46" s="280">
        <v>190</v>
      </c>
      <c r="J46" s="336">
        <v>122</v>
      </c>
      <c r="K46" s="280">
        <v>282</v>
      </c>
      <c r="L46" s="280">
        <v>244</v>
      </c>
      <c r="M46" s="280">
        <v>191</v>
      </c>
      <c r="N46" s="336">
        <v>128</v>
      </c>
    </row>
    <row r="47" spans="2:14" s="13" customFormat="1" ht="9.75">
      <c r="B47" s="6" t="s">
        <v>304</v>
      </c>
      <c r="C47" s="280">
        <v>95</v>
      </c>
      <c r="D47" s="280">
        <v>155</v>
      </c>
      <c r="E47" s="280">
        <v>53</v>
      </c>
      <c r="F47" s="336">
        <v>110</v>
      </c>
      <c r="G47" s="280">
        <v>64</v>
      </c>
      <c r="H47" s="280">
        <v>96</v>
      </c>
      <c r="I47" s="280">
        <v>108</v>
      </c>
      <c r="J47" s="336">
        <v>1020</v>
      </c>
      <c r="K47" s="280">
        <v>1970</v>
      </c>
      <c r="L47" s="280">
        <v>1603</v>
      </c>
      <c r="M47" s="280">
        <v>343</v>
      </c>
      <c r="N47" s="336">
        <v>870</v>
      </c>
    </row>
    <row r="48" spans="2:14" s="13" customFormat="1" ht="9.75">
      <c r="B48" s="6" t="s">
        <v>305</v>
      </c>
      <c r="C48" s="280">
        <v>0</v>
      </c>
      <c r="D48" s="280">
        <v>1</v>
      </c>
      <c r="E48" s="280">
        <v>1</v>
      </c>
      <c r="F48" s="336">
        <v>1</v>
      </c>
      <c r="G48" s="280">
        <v>4</v>
      </c>
      <c r="H48" s="280">
        <v>0</v>
      </c>
      <c r="I48" s="280">
        <v>0</v>
      </c>
      <c r="J48" s="336">
        <v>0</v>
      </c>
      <c r="K48" s="280">
        <v>0</v>
      </c>
      <c r="L48" s="280">
        <v>0</v>
      </c>
      <c r="M48" s="280">
        <v>0</v>
      </c>
      <c r="N48" s="336">
        <v>72</v>
      </c>
    </row>
    <row r="49" spans="2:14" s="13" customFormat="1" ht="10.5">
      <c r="B49" s="165" t="s">
        <v>306</v>
      </c>
      <c r="C49" s="276">
        <v>16763</v>
      </c>
      <c r="D49" s="276">
        <v>18077</v>
      </c>
      <c r="E49" s="276">
        <v>17564</v>
      </c>
      <c r="F49" s="331">
        <v>15955</v>
      </c>
      <c r="G49" s="276">
        <v>16292</v>
      </c>
      <c r="H49" s="276">
        <v>16678</v>
      </c>
      <c r="I49" s="276">
        <v>16329</v>
      </c>
      <c r="J49" s="331">
        <v>14034</v>
      </c>
      <c r="K49" s="276">
        <v>14801</v>
      </c>
      <c r="L49" s="276">
        <v>16707</v>
      </c>
      <c r="M49" s="276">
        <v>13684</v>
      </c>
      <c r="N49" s="331">
        <v>13666</v>
      </c>
    </row>
    <row r="50" spans="2:14" s="13" customFormat="1" ht="10.5" thickBot="1">
      <c r="B50" s="183" t="s">
        <v>307</v>
      </c>
      <c r="C50" s="281">
        <v>24767</v>
      </c>
      <c r="D50" s="281">
        <v>26370</v>
      </c>
      <c r="E50" s="281">
        <v>24892</v>
      </c>
      <c r="F50" s="337">
        <v>23801</v>
      </c>
      <c r="G50" s="281">
        <v>25394</v>
      </c>
      <c r="H50" s="281">
        <v>28412</v>
      </c>
      <c r="I50" s="281">
        <v>28241</v>
      </c>
      <c r="J50" s="337">
        <v>26339</v>
      </c>
      <c r="K50" s="281">
        <v>25181</v>
      </c>
      <c r="L50" s="281">
        <v>26618</v>
      </c>
      <c r="M50" s="281">
        <v>25765</v>
      </c>
      <c r="N50" s="337">
        <v>23893</v>
      </c>
    </row>
    <row r="51" spans="2:14" s="13" customFormat="1" ht="12" thickBot="1">
      <c r="B51" s="180" t="s">
        <v>308</v>
      </c>
      <c r="C51" s="271">
        <v>53330</v>
      </c>
      <c r="D51" s="271">
        <v>54131</v>
      </c>
      <c r="E51" s="271">
        <v>53256</v>
      </c>
      <c r="F51" s="333">
        <v>51352</v>
      </c>
      <c r="G51" s="271">
        <v>53006</v>
      </c>
      <c r="H51" s="271">
        <v>50607</v>
      </c>
      <c r="I51" s="271">
        <v>50984</v>
      </c>
      <c r="J51" s="333">
        <v>46725</v>
      </c>
      <c r="K51" s="271">
        <v>46535</v>
      </c>
      <c r="L51" s="271">
        <v>49025</v>
      </c>
      <c r="M51" s="271">
        <v>49866</v>
      </c>
      <c r="N51" s="333">
        <v>48137</v>
      </c>
    </row>
    <row r="52" s="13" customFormat="1" ht="17.25" customHeight="1">
      <c r="B52" s="11" t="s">
        <v>241</v>
      </c>
    </row>
    <row r="54" spans="3:14" ht="12">
      <c r="C54" s="95"/>
      <c r="D54" s="95"/>
      <c r="E54" s="95"/>
      <c r="F54" s="95"/>
      <c r="G54" s="95"/>
      <c r="H54" s="95"/>
      <c r="I54" s="95"/>
      <c r="J54" s="95"/>
      <c r="K54" s="95"/>
      <c r="L54" s="95"/>
      <c r="M54" s="95"/>
      <c r="N54" s="95"/>
    </row>
    <row r="55" spans="2:14" ht="12.75" customHeight="1">
      <c r="B55" s="116"/>
      <c r="C55" s="99"/>
      <c r="D55" s="99"/>
      <c r="E55" s="99"/>
      <c r="F55" s="99"/>
      <c r="G55" s="99"/>
      <c r="H55" s="99"/>
      <c r="I55" s="99"/>
      <c r="J55" s="99"/>
      <c r="K55" s="99"/>
      <c r="L55" s="99"/>
      <c r="M55" s="99"/>
      <c r="N55" s="99"/>
    </row>
    <row r="56" spans="2:14" ht="12.75" customHeight="1">
      <c r="B56" s="127"/>
      <c r="C56" s="99"/>
      <c r="D56" s="99"/>
      <c r="E56" s="99"/>
      <c r="F56" s="99"/>
      <c r="G56" s="99"/>
      <c r="H56" s="99"/>
      <c r="I56" s="99"/>
      <c r="J56" s="99"/>
      <c r="K56" s="99"/>
      <c r="L56" s="99"/>
      <c r="M56" s="99"/>
      <c r="N56" s="99"/>
    </row>
    <row r="57" spans="2:14" ht="12.75" customHeight="1">
      <c r="B57" s="116"/>
      <c r="C57" s="92"/>
      <c r="D57" s="92"/>
      <c r="E57" s="92"/>
      <c r="F57" s="92"/>
      <c r="G57" s="92"/>
      <c r="H57" s="92"/>
      <c r="I57" s="92"/>
      <c r="J57" s="92"/>
      <c r="K57" s="92"/>
      <c r="L57" s="92"/>
      <c r="M57" s="92"/>
      <c r="N57" s="92"/>
    </row>
    <row r="58" spans="2:14" ht="12.75" customHeight="1">
      <c r="B58" s="101"/>
      <c r="C58" s="97"/>
      <c r="D58" s="97"/>
      <c r="E58" s="97"/>
      <c r="F58" s="97"/>
      <c r="G58" s="97"/>
      <c r="H58" s="97"/>
      <c r="I58" s="97"/>
      <c r="J58" s="97"/>
      <c r="K58" s="97"/>
      <c r="L58" s="97"/>
      <c r="M58" s="97"/>
      <c r="N58" s="97"/>
    </row>
    <row r="59" spans="2:14" ht="12.75" customHeight="1">
      <c r="B59" s="101"/>
      <c r="C59" s="61"/>
      <c r="D59" s="61"/>
      <c r="E59" s="61"/>
      <c r="F59" s="61"/>
      <c r="G59" s="61"/>
      <c r="H59" s="61"/>
      <c r="I59" s="61"/>
      <c r="J59" s="61"/>
      <c r="K59" s="61"/>
      <c r="L59" s="61"/>
      <c r="M59" s="61"/>
      <c r="N59" s="61"/>
    </row>
    <row r="60" spans="2:14" ht="25.5" customHeight="1">
      <c r="B60" s="101"/>
      <c r="C60" s="61"/>
      <c r="D60" s="61"/>
      <c r="E60" s="61"/>
      <c r="F60" s="61"/>
      <c r="G60" s="61"/>
      <c r="H60" s="61"/>
      <c r="I60" s="61"/>
      <c r="J60" s="61"/>
      <c r="K60" s="61"/>
      <c r="L60" s="61"/>
      <c r="M60" s="61"/>
      <c r="N60" s="61"/>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182" ht="12.75" customHeight="1"/>
    <row r="1183" ht="22.5"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2:HJ55"/>
  <sheetViews>
    <sheetView showGridLines="0" view="pageBreakPre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2" sqref="B2"/>
    </sheetView>
  </sheetViews>
  <sheetFormatPr defaultColWidth="9.421875" defaultRowHeight="12.75"/>
  <cols>
    <col min="1" max="1" width="1.28515625" style="0" customWidth="1"/>
    <col min="2" max="2" width="55.00390625" style="23" customWidth="1"/>
    <col min="3" max="3" width="9.28125" style="13" customWidth="1" collapsed="1"/>
    <col min="4" max="4" width="9.28125" style="13" customWidth="1"/>
    <col min="5" max="7" width="9.28125" style="13" customWidth="1" collapsed="1"/>
  </cols>
  <sheetData>
    <row r="2" ht="15">
      <c r="B2" s="522" t="s">
        <v>309</v>
      </c>
    </row>
    <row r="3" ht="9.75" customHeight="1"/>
    <row r="4" spans="1:218" s="155" customFormat="1" ht="21" customHeight="1">
      <c r="A4" s="154"/>
      <c r="B4" s="191" t="s">
        <v>215</v>
      </c>
      <c r="C4" s="191" t="s">
        <v>89</v>
      </c>
      <c r="D4" s="191" t="s">
        <v>399</v>
      </c>
      <c r="E4" s="191" t="s">
        <v>400</v>
      </c>
      <c r="F4" s="191" t="s">
        <v>401</v>
      </c>
      <c r="G4" s="191" t="s">
        <v>402</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row>
    <row r="5" spans="2:7" s="86" customFormat="1" ht="6.75" customHeight="1">
      <c r="B5" s="182"/>
      <c r="C5" s="181"/>
      <c r="D5" s="181"/>
      <c r="E5" s="181"/>
      <c r="F5" s="181"/>
      <c r="G5" s="181"/>
    </row>
    <row r="6" spans="2:7" s="13" customFormat="1" ht="9" customHeight="1">
      <c r="B6" s="162" t="s">
        <v>270</v>
      </c>
      <c r="C6" s="329"/>
      <c r="D6" s="161"/>
      <c r="E6" s="161"/>
      <c r="F6" s="161"/>
      <c r="G6" s="329"/>
    </row>
    <row r="7" spans="2:7" s="13" customFormat="1" ht="9.75">
      <c r="B7" s="6" t="s">
        <v>271</v>
      </c>
      <c r="C7" s="330">
        <v>24536</v>
      </c>
      <c r="D7" s="275">
        <v>25037</v>
      </c>
      <c r="E7" s="275">
        <v>26136</v>
      </c>
      <c r="F7" s="275">
        <v>26520</v>
      </c>
      <c r="G7" s="330">
        <v>27671</v>
      </c>
    </row>
    <row r="8" spans="2:7" s="13" customFormat="1" ht="9.75">
      <c r="B8" s="6" t="s">
        <v>273</v>
      </c>
      <c r="C8" s="330">
        <v>1298</v>
      </c>
      <c r="D8" s="275">
        <v>1521</v>
      </c>
      <c r="E8" s="275">
        <v>1176</v>
      </c>
      <c r="F8" s="275">
        <v>1176</v>
      </c>
      <c r="G8" s="330">
        <v>1377</v>
      </c>
    </row>
    <row r="9" spans="2:7" s="13" customFormat="1" ht="9.75">
      <c r="B9" s="6" t="s">
        <v>275</v>
      </c>
      <c r="C9" s="330">
        <v>774</v>
      </c>
      <c r="D9" s="275">
        <v>859</v>
      </c>
      <c r="E9" s="275">
        <v>780</v>
      </c>
      <c r="F9" s="275">
        <v>846</v>
      </c>
      <c r="G9" s="330">
        <v>763</v>
      </c>
    </row>
    <row r="10" spans="2:7" s="13" customFormat="1" ht="9.75">
      <c r="B10" s="6" t="s">
        <v>277</v>
      </c>
      <c r="C10" s="330">
        <v>365</v>
      </c>
      <c r="D10" s="275">
        <v>338</v>
      </c>
      <c r="E10" s="275">
        <v>376</v>
      </c>
      <c r="F10" s="275">
        <v>311</v>
      </c>
      <c r="G10" s="330">
        <v>167</v>
      </c>
    </row>
    <row r="11" spans="2:7" s="13" customFormat="1" ht="9.75">
      <c r="B11" s="6" t="s">
        <v>281</v>
      </c>
      <c r="C11" s="330">
        <v>147</v>
      </c>
      <c r="D11" s="275">
        <v>111</v>
      </c>
      <c r="E11" s="275">
        <v>59</v>
      </c>
      <c r="F11" s="275">
        <v>85</v>
      </c>
      <c r="G11" s="330">
        <v>99</v>
      </c>
    </row>
    <row r="12" spans="2:7" s="13" customFormat="1" ht="9.75">
      <c r="B12" s="6" t="s">
        <v>424</v>
      </c>
      <c r="C12" s="330">
        <v>242</v>
      </c>
      <c r="D12" s="275">
        <v>247</v>
      </c>
      <c r="E12" s="275">
        <v>253</v>
      </c>
      <c r="F12" s="275">
        <v>251</v>
      </c>
      <c r="G12" s="330">
        <v>244</v>
      </c>
    </row>
    <row r="13" spans="2:7" s="13" customFormat="1" ht="10.5">
      <c r="B13" s="165" t="s">
        <v>278</v>
      </c>
      <c r="C13" s="331">
        <v>27362</v>
      </c>
      <c r="D13" s="276">
        <v>28113</v>
      </c>
      <c r="E13" s="276">
        <v>28780</v>
      </c>
      <c r="F13" s="276">
        <v>29189</v>
      </c>
      <c r="G13" s="331">
        <v>30321</v>
      </c>
    </row>
    <row r="14" spans="2:7" s="13" customFormat="1" ht="9.75">
      <c r="B14" s="6" t="s">
        <v>279</v>
      </c>
      <c r="C14" s="330">
        <v>10715</v>
      </c>
      <c r="D14" s="275">
        <v>9236</v>
      </c>
      <c r="E14" s="275">
        <v>10646</v>
      </c>
      <c r="F14" s="275">
        <v>10388</v>
      </c>
      <c r="G14" s="330">
        <v>11182</v>
      </c>
    </row>
    <row r="15" spans="2:7" s="13" customFormat="1" ht="9.75">
      <c r="B15" s="6" t="s">
        <v>280</v>
      </c>
      <c r="C15" s="330">
        <v>6641</v>
      </c>
      <c r="D15" s="275">
        <v>6604</v>
      </c>
      <c r="E15" s="275">
        <v>7857</v>
      </c>
      <c r="F15" s="275">
        <v>7770</v>
      </c>
      <c r="G15" s="330">
        <v>8674</v>
      </c>
    </row>
    <row r="16" spans="2:7" s="13" customFormat="1" ht="9.75">
      <c r="B16" s="6" t="s">
        <v>281</v>
      </c>
      <c r="C16" s="330">
        <v>974</v>
      </c>
      <c r="D16" s="275">
        <v>742</v>
      </c>
      <c r="E16" s="275">
        <v>422</v>
      </c>
      <c r="F16" s="275">
        <v>372</v>
      </c>
      <c r="G16" s="330">
        <v>249</v>
      </c>
    </row>
    <row r="17" spans="2:7" s="13" customFormat="1" ht="9.75">
      <c r="B17" s="6" t="s">
        <v>283</v>
      </c>
      <c r="C17" s="330">
        <v>2348</v>
      </c>
      <c r="D17" s="275">
        <v>3467</v>
      </c>
      <c r="E17" s="275">
        <v>4094</v>
      </c>
      <c r="F17" s="275">
        <v>3858</v>
      </c>
      <c r="G17" s="330">
        <v>5072</v>
      </c>
    </row>
    <row r="18" spans="2:7" s="13" customFormat="1" ht="9.75">
      <c r="B18" s="6" t="s">
        <v>284</v>
      </c>
      <c r="C18" s="330">
        <v>97</v>
      </c>
      <c r="D18" s="275">
        <v>55</v>
      </c>
      <c r="E18" s="275">
        <v>10</v>
      </c>
      <c r="F18" s="275">
        <v>27</v>
      </c>
      <c r="G18" s="330">
        <v>61</v>
      </c>
    </row>
    <row r="19" spans="2:7" s="13" customFormat="1" ht="10.5" thickBot="1">
      <c r="B19" s="185" t="s">
        <v>285</v>
      </c>
      <c r="C19" s="332">
        <v>20775</v>
      </c>
      <c r="D19" s="277">
        <v>20104</v>
      </c>
      <c r="E19" s="277">
        <v>23029</v>
      </c>
      <c r="F19" s="277">
        <v>22415</v>
      </c>
      <c r="G19" s="332">
        <v>25238</v>
      </c>
    </row>
    <row r="20" spans="2:7" s="13" customFormat="1" ht="12" thickBot="1">
      <c r="B20" s="179" t="s">
        <v>114</v>
      </c>
      <c r="C20" s="333">
        <v>48137</v>
      </c>
      <c r="D20" s="271">
        <v>48217</v>
      </c>
      <c r="E20" s="271">
        <v>51809</v>
      </c>
      <c r="F20" s="271">
        <v>51604</v>
      </c>
      <c r="G20" s="333">
        <v>55559</v>
      </c>
    </row>
    <row r="21" spans="2:7" s="13" customFormat="1" ht="10.5">
      <c r="B21" s="162" t="s">
        <v>286</v>
      </c>
      <c r="C21" s="334"/>
      <c r="D21" s="278"/>
      <c r="E21" s="278"/>
      <c r="F21" s="278"/>
      <c r="G21" s="334"/>
    </row>
    <row r="22" spans="2:7" s="13" customFormat="1" ht="10.5">
      <c r="B22" s="162" t="s">
        <v>287</v>
      </c>
      <c r="C22" s="334"/>
      <c r="D22" s="278"/>
      <c r="E22" s="278"/>
      <c r="F22" s="278"/>
      <c r="G22" s="334"/>
    </row>
    <row r="23" spans="2:7" s="13" customFormat="1" ht="9.75">
      <c r="B23" s="6" t="s">
        <v>288</v>
      </c>
      <c r="C23" s="330">
        <v>1058</v>
      </c>
      <c r="D23" s="275">
        <v>1058</v>
      </c>
      <c r="E23" s="275">
        <v>1058</v>
      </c>
      <c r="F23" s="275">
        <v>1058</v>
      </c>
      <c r="G23" s="330">
        <v>1058</v>
      </c>
    </row>
    <row r="24" spans="2:7" s="13" customFormat="1" ht="9.75">
      <c r="B24" s="6" t="s">
        <v>289</v>
      </c>
      <c r="C24" s="330">
        <v>1227</v>
      </c>
      <c r="D24" s="275">
        <v>1227</v>
      </c>
      <c r="E24" s="275">
        <v>1227</v>
      </c>
      <c r="F24" s="275">
        <v>1227</v>
      </c>
      <c r="G24" s="330">
        <v>1227</v>
      </c>
    </row>
    <row r="25" spans="2:7" s="13" customFormat="1" ht="9.75">
      <c r="B25" s="6" t="s">
        <v>290</v>
      </c>
      <c r="C25" s="330">
        <v>-80</v>
      </c>
      <c r="D25" s="275">
        <v>-145</v>
      </c>
      <c r="E25" s="275">
        <v>-330</v>
      </c>
      <c r="F25" s="275">
        <v>-103</v>
      </c>
      <c r="G25" s="330">
        <v>-355</v>
      </c>
    </row>
    <row r="26" spans="2:7" s="13" customFormat="1" ht="9.75">
      <c r="B26" s="6" t="s">
        <v>291</v>
      </c>
      <c r="C26" s="330">
        <v>0</v>
      </c>
      <c r="D26" s="275">
        <v>0</v>
      </c>
      <c r="E26" s="275">
        <v>0</v>
      </c>
      <c r="F26" s="275">
        <v>0</v>
      </c>
      <c r="G26" s="330">
        <v>5</v>
      </c>
    </row>
    <row r="27" spans="2:7" s="13" customFormat="1" ht="9.75">
      <c r="B27" s="6" t="s">
        <v>262</v>
      </c>
      <c r="C27" s="330">
        <v>537</v>
      </c>
      <c r="D27" s="275">
        <v>519</v>
      </c>
      <c r="E27" s="275">
        <v>877</v>
      </c>
      <c r="F27" s="275">
        <v>631</v>
      </c>
      <c r="G27" s="330">
        <v>946</v>
      </c>
    </row>
    <row r="28" spans="2:7" s="13" customFormat="1" ht="9.75">
      <c r="B28" s="6" t="s">
        <v>292</v>
      </c>
      <c r="C28" s="330">
        <v>19431</v>
      </c>
      <c r="D28" s="275">
        <v>19768</v>
      </c>
      <c r="E28" s="275">
        <v>20520</v>
      </c>
      <c r="F28" s="275">
        <v>22047</v>
      </c>
      <c r="G28" s="330">
        <v>23882</v>
      </c>
    </row>
    <row r="29" spans="2:7" s="13" customFormat="1" ht="10.5">
      <c r="B29" s="560" t="s">
        <v>425</v>
      </c>
      <c r="C29" s="331">
        <v>22173</v>
      </c>
      <c r="D29" s="276">
        <v>22427</v>
      </c>
      <c r="E29" s="276">
        <v>23352</v>
      </c>
      <c r="F29" s="276">
        <v>24860</v>
      </c>
      <c r="G29" s="331">
        <v>26763</v>
      </c>
    </row>
    <row r="30" spans="2:7" s="13" customFormat="1" ht="10.5">
      <c r="B30" s="165" t="s">
        <v>426</v>
      </c>
      <c r="C30" s="335">
        <v>2071</v>
      </c>
      <c r="D30" s="279">
        <v>2033</v>
      </c>
      <c r="E30" s="279">
        <v>2240</v>
      </c>
      <c r="F30" s="279">
        <v>2221</v>
      </c>
      <c r="G30" s="335">
        <v>2522</v>
      </c>
    </row>
    <row r="31" spans="2:7" s="13" customFormat="1" ht="10.5">
      <c r="B31" s="165" t="s">
        <v>295</v>
      </c>
      <c r="C31" s="331">
        <v>24244</v>
      </c>
      <c r="D31" s="276">
        <v>24460</v>
      </c>
      <c r="E31" s="276">
        <v>25592</v>
      </c>
      <c r="F31" s="276">
        <v>27081</v>
      </c>
      <c r="G31" s="331">
        <v>29285</v>
      </c>
    </row>
    <row r="32" spans="2:7" s="13" customFormat="1" ht="10.5">
      <c r="B32" s="197" t="s">
        <v>296</v>
      </c>
      <c r="C32" s="332"/>
      <c r="D32" s="277"/>
      <c r="E32" s="277"/>
      <c r="F32" s="277"/>
      <c r="G32" s="332"/>
    </row>
    <row r="33" spans="2:7" s="13" customFormat="1" ht="9.75">
      <c r="B33" s="6" t="s">
        <v>409</v>
      </c>
      <c r="C33" s="336">
        <v>8131</v>
      </c>
      <c r="D33" s="280">
        <v>7893</v>
      </c>
      <c r="E33" s="280">
        <v>7892</v>
      </c>
      <c r="F33" s="280">
        <v>7624</v>
      </c>
      <c r="G33" s="336">
        <v>7446</v>
      </c>
    </row>
    <row r="34" spans="2:7" s="13" customFormat="1" ht="9.75">
      <c r="B34" s="6" t="s">
        <v>303</v>
      </c>
      <c r="C34" s="336">
        <v>710</v>
      </c>
      <c r="D34" s="280">
        <v>730</v>
      </c>
      <c r="E34" s="280">
        <v>759</v>
      </c>
      <c r="F34" s="280">
        <v>767</v>
      </c>
      <c r="G34" s="336">
        <v>828</v>
      </c>
    </row>
    <row r="35" spans="2:7" s="13" customFormat="1" ht="9.75">
      <c r="B35" s="6" t="s">
        <v>298</v>
      </c>
      <c r="C35" s="336">
        <v>674</v>
      </c>
      <c r="D35" s="280">
        <v>664</v>
      </c>
      <c r="E35" s="280">
        <v>853</v>
      </c>
      <c r="F35" s="280">
        <v>928</v>
      </c>
      <c r="G35" s="336">
        <v>809</v>
      </c>
    </row>
    <row r="36" spans="2:7" s="13" customFormat="1" ht="9.75">
      <c r="B36" s="6" t="s">
        <v>304</v>
      </c>
      <c r="C36" s="336">
        <v>712</v>
      </c>
      <c r="D36" s="280">
        <v>567</v>
      </c>
      <c r="E36" s="280">
        <v>684</v>
      </c>
      <c r="F36" s="280">
        <v>543</v>
      </c>
      <c r="G36" s="336">
        <v>569</v>
      </c>
    </row>
    <row r="37" spans="2:7" s="13" customFormat="1" ht="10.5">
      <c r="B37" s="165" t="s">
        <v>300</v>
      </c>
      <c r="C37" s="331">
        <v>10227</v>
      </c>
      <c r="D37" s="276">
        <v>9854</v>
      </c>
      <c r="E37" s="276">
        <v>10188</v>
      </c>
      <c r="F37" s="276">
        <v>9862</v>
      </c>
      <c r="G37" s="331">
        <v>9652</v>
      </c>
    </row>
    <row r="38" spans="2:7" s="13" customFormat="1" ht="9.75">
      <c r="B38" s="8" t="s">
        <v>301</v>
      </c>
      <c r="C38" s="336">
        <v>10820</v>
      </c>
      <c r="D38" s="280">
        <v>11041</v>
      </c>
      <c r="E38" s="280">
        <v>13552</v>
      </c>
      <c r="F38" s="280">
        <v>12444</v>
      </c>
      <c r="G38" s="336">
        <v>14250</v>
      </c>
    </row>
    <row r="39" spans="2:7" s="13" customFormat="1" ht="9.75">
      <c r="B39" s="6" t="s">
        <v>410</v>
      </c>
      <c r="C39" s="336">
        <v>1027</v>
      </c>
      <c r="D39" s="280">
        <v>1041</v>
      </c>
      <c r="E39" s="280">
        <v>1273</v>
      </c>
      <c r="F39" s="280">
        <v>1187</v>
      </c>
      <c r="G39" s="336">
        <v>989</v>
      </c>
    </row>
    <row r="40" spans="2:7" s="13" customFormat="1" ht="9.75">
      <c r="B40" s="6" t="s">
        <v>303</v>
      </c>
      <c r="C40" s="336">
        <v>749</v>
      </c>
      <c r="D40" s="280">
        <v>767</v>
      </c>
      <c r="E40" s="280">
        <v>406</v>
      </c>
      <c r="F40" s="280">
        <v>465</v>
      </c>
      <c r="G40" s="336">
        <v>666</v>
      </c>
    </row>
    <row r="41" spans="2:7" s="13" customFormat="1" ht="9.75">
      <c r="B41" s="6" t="s">
        <v>299</v>
      </c>
      <c r="C41" s="336">
        <v>128</v>
      </c>
      <c r="D41" s="280">
        <v>271</v>
      </c>
      <c r="E41" s="280">
        <v>233</v>
      </c>
      <c r="F41" s="280">
        <v>193</v>
      </c>
      <c r="G41" s="336">
        <v>145</v>
      </c>
    </row>
    <row r="42" spans="2:7" s="13" customFormat="1" ht="9.75">
      <c r="B42" s="6" t="s">
        <v>304</v>
      </c>
      <c r="C42" s="336">
        <v>870</v>
      </c>
      <c r="D42" s="280">
        <v>748</v>
      </c>
      <c r="E42" s="280">
        <v>565</v>
      </c>
      <c r="F42" s="280">
        <v>372</v>
      </c>
      <c r="G42" s="336">
        <v>572</v>
      </c>
    </row>
    <row r="43" spans="2:7" s="13" customFormat="1" ht="19.5">
      <c r="B43" s="6" t="s">
        <v>427</v>
      </c>
      <c r="C43" s="336">
        <v>72</v>
      </c>
      <c r="D43" s="280">
        <v>35</v>
      </c>
      <c r="E43" s="280">
        <v>0</v>
      </c>
      <c r="F43" s="280">
        <v>0</v>
      </c>
      <c r="G43" s="336">
        <v>0</v>
      </c>
    </row>
    <row r="44" spans="2:7" s="13" customFormat="1" ht="10.5">
      <c r="B44" s="165" t="s">
        <v>306</v>
      </c>
      <c r="C44" s="331">
        <v>13666</v>
      </c>
      <c r="D44" s="276">
        <v>13903</v>
      </c>
      <c r="E44" s="276">
        <v>16029</v>
      </c>
      <c r="F44" s="276">
        <v>14661</v>
      </c>
      <c r="G44" s="331">
        <v>16622</v>
      </c>
    </row>
    <row r="45" spans="2:7" s="13" customFormat="1" ht="10.5" thickBot="1">
      <c r="B45" s="183" t="s">
        <v>307</v>
      </c>
      <c r="C45" s="337">
        <v>23893</v>
      </c>
      <c r="D45" s="281">
        <v>23757</v>
      </c>
      <c r="E45" s="281">
        <v>26217</v>
      </c>
      <c r="F45" s="281">
        <v>24523</v>
      </c>
      <c r="G45" s="337">
        <v>26274</v>
      </c>
    </row>
    <row r="46" spans="2:7" s="13" customFormat="1" ht="12" thickBot="1">
      <c r="B46" s="180" t="s">
        <v>308</v>
      </c>
      <c r="C46" s="333">
        <v>48137</v>
      </c>
      <c r="D46" s="271">
        <v>48217</v>
      </c>
      <c r="E46" s="271">
        <v>51809</v>
      </c>
      <c r="F46" s="271">
        <v>51604</v>
      </c>
      <c r="G46" s="333">
        <v>55559</v>
      </c>
    </row>
    <row r="47" spans="2:5" s="13" customFormat="1" ht="9.75">
      <c r="B47" s="23"/>
      <c r="C47" s="561"/>
      <c r="D47" s="561"/>
      <c r="E47" s="561"/>
    </row>
    <row r="48" s="13" customFormat="1" ht="9.75">
      <c r="B48" s="23"/>
    </row>
    <row r="49" spans="2:7" s="13" customFormat="1" ht="9.75">
      <c r="B49" s="23"/>
      <c r="C49" s="95"/>
      <c r="D49" s="95"/>
      <c r="E49" s="95"/>
      <c r="F49" s="95"/>
      <c r="G49" s="95"/>
    </row>
    <row r="50" spans="2:7" s="13" customFormat="1" ht="10.5">
      <c r="B50" s="116"/>
      <c r="C50" s="99"/>
      <c r="D50" s="99"/>
      <c r="E50" s="99"/>
      <c r="F50" s="99"/>
      <c r="G50" s="99"/>
    </row>
    <row r="51" spans="2:7" s="13" customFormat="1" ht="10.5">
      <c r="B51" s="127"/>
      <c r="C51" s="99"/>
      <c r="D51" s="99"/>
      <c r="E51" s="99"/>
      <c r="F51" s="99"/>
      <c r="G51" s="99"/>
    </row>
    <row r="52" spans="2:7" s="13" customFormat="1" ht="10.5">
      <c r="B52" s="116"/>
      <c r="C52" s="92"/>
      <c r="D52" s="92"/>
      <c r="E52" s="92"/>
      <c r="F52" s="92"/>
      <c r="G52" s="92"/>
    </row>
    <row r="53" spans="2:7" s="13" customFormat="1" ht="17.25" customHeight="1">
      <c r="B53" s="101"/>
      <c r="C53" s="97"/>
      <c r="D53" s="97"/>
      <c r="E53" s="97"/>
      <c r="F53" s="97"/>
      <c r="G53" s="97"/>
    </row>
    <row r="54" spans="2:7" ht="12">
      <c r="B54" s="101"/>
      <c r="C54" s="61"/>
      <c r="D54" s="61"/>
      <c r="E54" s="61"/>
      <c r="F54" s="61"/>
      <c r="G54" s="61"/>
    </row>
    <row r="55" spans="2:7" ht="12">
      <c r="B55" s="101"/>
      <c r="C55" s="61"/>
      <c r="D55" s="61"/>
      <c r="E55" s="61"/>
      <c r="F55" s="61"/>
      <c r="G55" s="61"/>
    </row>
    <row r="56" ht="12.75" customHeight="1"/>
    <row r="57" ht="12.75" customHeight="1"/>
    <row r="58" ht="12.75" customHeight="1"/>
    <row r="59" ht="12.75" customHeight="1"/>
    <row r="60" ht="12.75" customHeight="1"/>
    <row r="61" ht="25.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183" ht="12.75" customHeight="1"/>
    <row r="1184" ht="22.5"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2:HF59"/>
  <sheetViews>
    <sheetView showGridLines="0" view="pageBreakPre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2" sqref="B2"/>
    </sheetView>
  </sheetViews>
  <sheetFormatPr defaultColWidth="9.421875" defaultRowHeight="12.75"/>
  <cols>
    <col min="1" max="1" width="1.28515625" style="0" customWidth="1"/>
    <col min="2" max="2" width="55.00390625" style="23" customWidth="1"/>
    <col min="3" max="3" width="9.28125" style="13" customWidth="1" collapsed="1"/>
    <col min="4" max="4" width="9.28125" style="13" customWidth="1"/>
    <col min="5" max="7" width="9.28125" style="13" customWidth="1" collapsed="1"/>
    <col min="8" max="8" width="9.28125" style="13" customWidth="1"/>
    <col min="9" max="11" width="9.28125" style="13" customWidth="1" collapsed="1"/>
  </cols>
  <sheetData>
    <row r="2" ht="15">
      <c r="B2" s="522" t="s">
        <v>309</v>
      </c>
    </row>
    <row r="3" ht="9.75" customHeight="1"/>
    <row r="4" spans="1:214" s="155" customFormat="1" ht="21" customHeight="1">
      <c r="A4" s="154"/>
      <c r="B4" s="191" t="s">
        <v>215</v>
      </c>
      <c r="C4" s="191" t="s">
        <v>402</v>
      </c>
      <c r="D4" s="191" t="s">
        <v>454</v>
      </c>
      <c r="E4" s="191" t="s">
        <v>455</v>
      </c>
      <c r="F4" s="191" t="s">
        <v>456</v>
      </c>
      <c r="G4" s="191" t="s">
        <v>457</v>
      </c>
      <c r="H4" s="191" t="s">
        <v>486</v>
      </c>
      <c r="I4" s="191" t="s">
        <v>487</v>
      </c>
      <c r="J4" s="191" t="s">
        <v>488</v>
      </c>
      <c r="K4" s="191" t="s">
        <v>489</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row>
    <row r="5" spans="2:11" s="86" customFormat="1" ht="6.75" customHeight="1">
      <c r="B5" s="182"/>
      <c r="C5" s="181"/>
      <c r="D5" s="181"/>
      <c r="E5" s="181"/>
      <c r="F5" s="181"/>
      <c r="G5" s="181"/>
      <c r="H5" s="181"/>
      <c r="I5" s="181"/>
      <c r="J5" s="181"/>
      <c r="K5" s="181"/>
    </row>
    <row r="6" spans="2:11" s="13" customFormat="1" ht="9" customHeight="1">
      <c r="B6" s="162" t="s">
        <v>270</v>
      </c>
      <c r="C6" s="329"/>
      <c r="D6" s="161"/>
      <c r="E6" s="161"/>
      <c r="F6" s="161"/>
      <c r="G6" s="329"/>
      <c r="H6" s="161"/>
      <c r="I6" s="161"/>
      <c r="J6" s="161"/>
      <c r="K6" s="329"/>
    </row>
    <row r="7" spans="2:11" s="13" customFormat="1" ht="9.75">
      <c r="B7" s="6" t="s">
        <v>271</v>
      </c>
      <c r="C7" s="330">
        <v>27671</v>
      </c>
      <c r="D7" s="275">
        <v>27364</v>
      </c>
      <c r="E7" s="275">
        <v>27978</v>
      </c>
      <c r="F7" s="275">
        <v>28499</v>
      </c>
      <c r="G7" s="330">
        <v>29071</v>
      </c>
      <c r="H7" s="275">
        <v>29197</v>
      </c>
      <c r="I7" s="275">
        <v>29963</v>
      </c>
      <c r="J7" s="275">
        <v>30181</v>
      </c>
      <c r="K7" s="330">
        <v>31390</v>
      </c>
    </row>
    <row r="8" spans="2:11" s="13" customFormat="1" ht="9.75">
      <c r="B8" s="6" t="s">
        <v>273</v>
      </c>
      <c r="C8" s="330">
        <v>1377</v>
      </c>
      <c r="D8" s="275">
        <v>1529</v>
      </c>
      <c r="E8" s="275">
        <v>1222</v>
      </c>
      <c r="F8" s="275">
        <v>1249</v>
      </c>
      <c r="G8" s="330">
        <v>1272</v>
      </c>
      <c r="H8" s="275">
        <v>1543</v>
      </c>
      <c r="I8" s="275">
        <v>1202</v>
      </c>
      <c r="J8" s="275">
        <v>1268</v>
      </c>
      <c r="K8" s="330">
        <v>1323</v>
      </c>
    </row>
    <row r="9" spans="2:11" s="13" customFormat="1" ht="9.75">
      <c r="B9" s="6" t="s">
        <v>275</v>
      </c>
      <c r="C9" s="330">
        <v>763</v>
      </c>
      <c r="D9" s="275">
        <v>830</v>
      </c>
      <c r="E9" s="275">
        <v>710</v>
      </c>
      <c r="F9" s="275">
        <v>774</v>
      </c>
      <c r="G9" s="330">
        <v>758</v>
      </c>
      <c r="H9" s="275">
        <v>750</v>
      </c>
      <c r="I9" s="275">
        <v>641</v>
      </c>
      <c r="J9" s="275">
        <v>667</v>
      </c>
      <c r="K9" s="330">
        <v>650</v>
      </c>
    </row>
    <row r="10" spans="2:11" s="13" customFormat="1" ht="9.75">
      <c r="B10" s="6" t="s">
        <v>277</v>
      </c>
      <c r="C10" s="330">
        <v>167</v>
      </c>
      <c r="D10" s="275">
        <v>132</v>
      </c>
      <c r="E10" s="275">
        <v>109</v>
      </c>
      <c r="F10" s="275">
        <v>60</v>
      </c>
      <c r="G10" s="330">
        <v>49</v>
      </c>
      <c r="H10" s="275">
        <v>32</v>
      </c>
      <c r="I10" s="275">
        <v>26</v>
      </c>
      <c r="J10" s="275">
        <v>30</v>
      </c>
      <c r="K10" s="330">
        <v>70</v>
      </c>
    </row>
    <row r="11" spans="2:11" s="13" customFormat="1" ht="9.75">
      <c r="B11" s="6" t="s">
        <v>499</v>
      </c>
      <c r="C11" s="330">
        <v>66</v>
      </c>
      <c r="D11" s="275">
        <v>168</v>
      </c>
      <c r="E11" s="275">
        <v>257</v>
      </c>
      <c r="F11" s="275">
        <v>196</v>
      </c>
      <c r="G11" s="330">
        <v>303</v>
      </c>
      <c r="H11" s="275">
        <v>260</v>
      </c>
      <c r="I11" s="275">
        <v>95</v>
      </c>
      <c r="J11" s="275">
        <v>167</v>
      </c>
      <c r="K11" s="330">
        <v>161</v>
      </c>
    </row>
    <row r="12" spans="2:11" s="13" customFormat="1" ht="9.75">
      <c r="B12" s="6" t="s">
        <v>424</v>
      </c>
      <c r="C12" s="330">
        <v>277</v>
      </c>
      <c r="D12" s="275">
        <v>286</v>
      </c>
      <c r="E12" s="275">
        <v>283</v>
      </c>
      <c r="F12" s="275">
        <v>288</v>
      </c>
      <c r="G12" s="330">
        <v>287</v>
      </c>
      <c r="H12" s="275">
        <v>344</v>
      </c>
      <c r="I12" s="275">
        <v>337</v>
      </c>
      <c r="J12" s="275">
        <v>345</v>
      </c>
      <c r="K12" s="330">
        <v>338</v>
      </c>
    </row>
    <row r="13" spans="2:11" s="13" customFormat="1" ht="10.5">
      <c r="B13" s="165" t="s">
        <v>278</v>
      </c>
      <c r="C13" s="331">
        <v>30321</v>
      </c>
      <c r="D13" s="276">
        <v>30309</v>
      </c>
      <c r="E13" s="276">
        <v>30559</v>
      </c>
      <c r="F13" s="276">
        <v>31066</v>
      </c>
      <c r="G13" s="331">
        <v>31740</v>
      </c>
      <c r="H13" s="276">
        <v>32126</v>
      </c>
      <c r="I13" s="276">
        <v>32264</v>
      </c>
      <c r="J13" s="276">
        <v>32658</v>
      </c>
      <c r="K13" s="331">
        <v>33932</v>
      </c>
    </row>
    <row r="14" spans="2:11" s="13" customFormat="1" ht="9.75">
      <c r="B14" s="6" t="s">
        <v>279</v>
      </c>
      <c r="C14" s="330">
        <v>11182</v>
      </c>
      <c r="D14" s="275">
        <v>11946</v>
      </c>
      <c r="E14" s="275">
        <v>11036</v>
      </c>
      <c r="F14" s="275">
        <v>11353</v>
      </c>
      <c r="G14" s="330">
        <v>12440</v>
      </c>
      <c r="H14" s="275">
        <v>13348</v>
      </c>
      <c r="I14" s="275">
        <v>14446</v>
      </c>
      <c r="J14" s="275">
        <v>15409</v>
      </c>
      <c r="K14" s="330">
        <v>14362</v>
      </c>
    </row>
    <row r="15" spans="2:11" s="13" customFormat="1" ht="9.75">
      <c r="B15" s="6" t="s">
        <v>280</v>
      </c>
      <c r="C15" s="330">
        <v>8553</v>
      </c>
      <c r="D15" s="275">
        <v>7896</v>
      </c>
      <c r="E15" s="275">
        <v>8420</v>
      </c>
      <c r="F15" s="275">
        <v>9541</v>
      </c>
      <c r="G15" s="330">
        <v>9518</v>
      </c>
      <c r="H15" s="275">
        <v>9862</v>
      </c>
      <c r="I15" s="275">
        <v>11826</v>
      </c>
      <c r="J15" s="275">
        <v>12552</v>
      </c>
      <c r="K15" s="330">
        <v>10479</v>
      </c>
    </row>
    <row r="16" spans="2:11" s="13" customFormat="1" ht="9.75">
      <c r="B16" s="6" t="s">
        <v>282</v>
      </c>
      <c r="C16" s="330">
        <v>121</v>
      </c>
      <c r="D16" s="275">
        <v>74</v>
      </c>
      <c r="E16" s="275">
        <v>101</v>
      </c>
      <c r="F16" s="275">
        <v>81</v>
      </c>
      <c r="G16" s="330">
        <v>80</v>
      </c>
      <c r="H16" s="275">
        <v>101</v>
      </c>
      <c r="I16" s="275">
        <v>86</v>
      </c>
      <c r="J16" s="275">
        <v>88</v>
      </c>
      <c r="K16" s="330">
        <v>114</v>
      </c>
    </row>
    <row r="17" spans="2:11" s="13" customFormat="1" ht="9.75">
      <c r="B17" s="6" t="s">
        <v>283</v>
      </c>
      <c r="C17" s="330">
        <v>5072</v>
      </c>
      <c r="D17" s="275">
        <v>3816</v>
      </c>
      <c r="E17" s="275">
        <v>5833</v>
      </c>
      <c r="F17" s="275">
        <v>6533</v>
      </c>
      <c r="G17" s="330">
        <v>6244</v>
      </c>
      <c r="H17" s="275">
        <v>4080</v>
      </c>
      <c r="I17" s="275">
        <v>5278</v>
      </c>
      <c r="J17" s="275">
        <v>6012</v>
      </c>
      <c r="K17" s="330">
        <v>4192</v>
      </c>
    </row>
    <row r="18" spans="2:11" s="13" customFormat="1" ht="9.75">
      <c r="B18" s="6" t="s">
        <v>284</v>
      </c>
      <c r="C18" s="330">
        <v>61</v>
      </c>
      <c r="D18" s="275">
        <v>25</v>
      </c>
      <c r="E18" s="275">
        <v>15</v>
      </c>
      <c r="F18" s="275">
        <v>12</v>
      </c>
      <c r="G18" s="330">
        <v>75</v>
      </c>
      <c r="H18" s="275">
        <v>62</v>
      </c>
      <c r="I18" s="275">
        <v>22</v>
      </c>
      <c r="J18" s="275">
        <v>75</v>
      </c>
      <c r="K18" s="330">
        <v>202</v>
      </c>
    </row>
    <row r="19" spans="2:11" s="13" customFormat="1" ht="9.75">
      <c r="B19" s="6" t="s">
        <v>499</v>
      </c>
      <c r="C19" s="330">
        <v>97</v>
      </c>
      <c r="D19" s="275">
        <v>435</v>
      </c>
      <c r="E19" s="275">
        <v>380</v>
      </c>
      <c r="F19" s="275">
        <v>374</v>
      </c>
      <c r="G19" s="330">
        <v>434</v>
      </c>
      <c r="H19" s="275">
        <v>445</v>
      </c>
      <c r="I19" s="275">
        <v>572</v>
      </c>
      <c r="J19" s="275">
        <v>583</v>
      </c>
      <c r="K19" s="330">
        <v>524</v>
      </c>
    </row>
    <row r="20" spans="2:11" s="13" customFormat="1" ht="9.75">
      <c r="B20" s="6" t="s">
        <v>424</v>
      </c>
      <c r="C20" s="330">
        <v>152</v>
      </c>
      <c r="D20" s="275">
        <v>94</v>
      </c>
      <c r="E20" s="275">
        <v>145</v>
      </c>
      <c r="F20" s="275">
        <v>116</v>
      </c>
      <c r="G20" s="330">
        <v>133</v>
      </c>
      <c r="H20" s="275">
        <v>68</v>
      </c>
      <c r="I20" s="275">
        <v>77</v>
      </c>
      <c r="J20" s="275">
        <v>79</v>
      </c>
      <c r="K20" s="330">
        <v>336</v>
      </c>
    </row>
    <row r="21" spans="2:11" s="13" customFormat="1" ht="10.5" thickBot="1">
      <c r="B21" s="185" t="s">
        <v>285</v>
      </c>
      <c r="C21" s="332">
        <v>25238</v>
      </c>
      <c r="D21" s="277">
        <v>24286</v>
      </c>
      <c r="E21" s="277">
        <v>25930</v>
      </c>
      <c r="F21" s="277">
        <v>28010</v>
      </c>
      <c r="G21" s="332">
        <v>28924</v>
      </c>
      <c r="H21" s="277">
        <v>27966</v>
      </c>
      <c r="I21" s="277">
        <v>32307</v>
      </c>
      <c r="J21" s="277">
        <v>34798</v>
      </c>
      <c r="K21" s="332">
        <v>30209</v>
      </c>
    </row>
    <row r="22" spans="2:11" s="13" customFormat="1" ht="12" thickBot="1">
      <c r="B22" s="179" t="s">
        <v>114</v>
      </c>
      <c r="C22" s="333">
        <v>55559</v>
      </c>
      <c r="D22" s="271">
        <v>54595</v>
      </c>
      <c r="E22" s="271">
        <v>56489</v>
      </c>
      <c r="F22" s="271">
        <v>59076</v>
      </c>
      <c r="G22" s="333">
        <v>60664</v>
      </c>
      <c r="H22" s="271">
        <v>60092</v>
      </c>
      <c r="I22" s="271">
        <v>64571</v>
      </c>
      <c r="J22" s="271">
        <v>67456</v>
      </c>
      <c r="K22" s="333">
        <v>64141</v>
      </c>
    </row>
    <row r="23" spans="2:11" s="13" customFormat="1" ht="10.5">
      <c r="B23" s="162" t="s">
        <v>286</v>
      </c>
      <c r="C23" s="334"/>
      <c r="D23" s="278"/>
      <c r="E23" s="278"/>
      <c r="F23" s="278"/>
      <c r="G23" s="334"/>
      <c r="H23" s="278"/>
      <c r="I23" s="278"/>
      <c r="J23" s="278"/>
      <c r="K23" s="334"/>
    </row>
    <row r="24" spans="2:11" s="13" customFormat="1" ht="10.5">
      <c r="B24" s="162" t="s">
        <v>287</v>
      </c>
      <c r="C24" s="334"/>
      <c r="D24" s="278"/>
      <c r="E24" s="278"/>
      <c r="F24" s="278"/>
      <c r="G24" s="334"/>
      <c r="H24" s="278"/>
      <c r="I24" s="278"/>
      <c r="J24" s="278"/>
      <c r="K24" s="334"/>
    </row>
    <row r="25" spans="2:11" s="13" customFormat="1" ht="9.75">
      <c r="B25" s="6" t="s">
        <v>288</v>
      </c>
      <c r="C25" s="330">
        <v>1058</v>
      </c>
      <c r="D25" s="275">
        <v>1058</v>
      </c>
      <c r="E25" s="275">
        <v>1058</v>
      </c>
      <c r="F25" s="275">
        <v>1058</v>
      </c>
      <c r="G25" s="330">
        <v>1058</v>
      </c>
      <c r="H25" s="275">
        <v>1058</v>
      </c>
      <c r="I25" s="275">
        <v>1058</v>
      </c>
      <c r="J25" s="275">
        <v>1058</v>
      </c>
      <c r="K25" s="330">
        <v>1058</v>
      </c>
    </row>
    <row r="26" spans="2:11" s="13" customFormat="1" ht="9.75">
      <c r="B26" s="6" t="s">
        <v>289</v>
      </c>
      <c r="C26" s="330">
        <v>1227</v>
      </c>
      <c r="D26" s="275">
        <v>1227</v>
      </c>
      <c r="E26" s="275">
        <v>1227</v>
      </c>
      <c r="F26" s="275">
        <v>1227</v>
      </c>
      <c r="G26" s="330">
        <v>1227</v>
      </c>
      <c r="H26" s="275">
        <v>1227</v>
      </c>
      <c r="I26" s="275">
        <v>1227</v>
      </c>
      <c r="J26" s="275">
        <v>1227</v>
      </c>
      <c r="K26" s="330">
        <v>1227</v>
      </c>
    </row>
    <row r="27" spans="2:11" s="13" customFormat="1" ht="9.75">
      <c r="B27" s="6" t="s">
        <v>290</v>
      </c>
      <c r="C27" s="330">
        <v>-355</v>
      </c>
      <c r="D27" s="275">
        <v>297</v>
      </c>
      <c r="E27" s="275">
        <v>293</v>
      </c>
      <c r="F27" s="275">
        <v>231</v>
      </c>
      <c r="G27" s="330">
        <v>331</v>
      </c>
      <c r="H27" s="275">
        <v>297</v>
      </c>
      <c r="I27" s="275">
        <v>48</v>
      </c>
      <c r="J27" s="275">
        <v>90</v>
      </c>
      <c r="K27" s="330">
        <v>361</v>
      </c>
    </row>
    <row r="28" spans="2:11" s="13" customFormat="1" ht="9.75">
      <c r="B28" s="6" t="s">
        <v>291</v>
      </c>
      <c r="C28" s="330">
        <v>5</v>
      </c>
      <c r="D28" s="275">
        <v>5</v>
      </c>
      <c r="E28" s="275">
        <v>5</v>
      </c>
      <c r="F28" s="275">
        <v>5</v>
      </c>
      <c r="G28" s="330">
        <v>5</v>
      </c>
      <c r="H28" s="275">
        <v>11</v>
      </c>
      <c r="I28" s="275">
        <v>2</v>
      </c>
      <c r="J28" s="275">
        <v>-10</v>
      </c>
      <c r="K28" s="330">
        <v>-15</v>
      </c>
    </row>
    <row r="29" spans="2:11" s="13" customFormat="1" ht="9.75">
      <c r="B29" s="6" t="s">
        <v>461</v>
      </c>
      <c r="C29" s="330">
        <v>946</v>
      </c>
      <c r="D29" s="275">
        <v>475</v>
      </c>
      <c r="E29" s="275">
        <v>467</v>
      </c>
      <c r="F29" s="275">
        <v>643</v>
      </c>
      <c r="G29" s="330">
        <v>334</v>
      </c>
      <c r="H29" s="275">
        <v>326</v>
      </c>
      <c r="I29" s="275">
        <v>808</v>
      </c>
      <c r="J29" s="275">
        <v>639</v>
      </c>
      <c r="K29" s="330">
        <v>709</v>
      </c>
    </row>
    <row r="30" spans="2:11" s="13" customFormat="1" ht="9.75">
      <c r="B30" s="6" t="s">
        <v>292</v>
      </c>
      <c r="C30" s="330">
        <v>23882</v>
      </c>
      <c r="D30" s="275">
        <v>25802</v>
      </c>
      <c r="E30" s="275">
        <v>26060</v>
      </c>
      <c r="F30" s="275">
        <v>27663</v>
      </c>
      <c r="G30" s="330">
        <v>29242</v>
      </c>
      <c r="H30" s="275">
        <v>29308</v>
      </c>
      <c r="I30" s="275">
        <v>29769</v>
      </c>
      <c r="J30" s="275">
        <v>31832</v>
      </c>
      <c r="K30" s="330">
        <v>32387</v>
      </c>
    </row>
    <row r="31" spans="2:11" s="13" customFormat="1" ht="10.5">
      <c r="B31" s="560" t="s">
        <v>511</v>
      </c>
      <c r="C31" s="331">
        <v>26763</v>
      </c>
      <c r="D31" s="276">
        <v>28864</v>
      </c>
      <c r="E31" s="276">
        <v>29110</v>
      </c>
      <c r="F31" s="276">
        <v>30827</v>
      </c>
      <c r="G31" s="331">
        <v>32197</v>
      </c>
      <c r="H31" s="276">
        <v>32227</v>
      </c>
      <c r="I31" s="276">
        <v>32912</v>
      </c>
      <c r="J31" s="276">
        <v>34836</v>
      </c>
      <c r="K31" s="331">
        <v>35727</v>
      </c>
    </row>
    <row r="32" spans="2:11" s="13" customFormat="1" ht="10.5">
      <c r="B32" s="165" t="s">
        <v>426</v>
      </c>
      <c r="C32" s="335">
        <v>2522</v>
      </c>
      <c r="D32" s="279">
        <v>2585</v>
      </c>
      <c r="E32" s="279">
        <v>2829</v>
      </c>
      <c r="F32" s="279">
        <v>2996</v>
      </c>
      <c r="G32" s="335">
        <v>3014</v>
      </c>
      <c r="H32" s="279">
        <v>501</v>
      </c>
      <c r="I32" s="279">
        <v>530</v>
      </c>
      <c r="J32" s="279">
        <v>537</v>
      </c>
      <c r="K32" s="335">
        <v>12</v>
      </c>
    </row>
    <row r="33" spans="2:11" s="13" customFormat="1" ht="10.5">
      <c r="B33" s="165" t="s">
        <v>295</v>
      </c>
      <c r="C33" s="331">
        <v>29285</v>
      </c>
      <c r="D33" s="276">
        <v>31449</v>
      </c>
      <c r="E33" s="276">
        <v>31939</v>
      </c>
      <c r="F33" s="276">
        <v>33823</v>
      </c>
      <c r="G33" s="331">
        <v>35211</v>
      </c>
      <c r="H33" s="276">
        <v>32728</v>
      </c>
      <c r="I33" s="276">
        <v>33442</v>
      </c>
      <c r="J33" s="276">
        <v>35373</v>
      </c>
      <c r="K33" s="331">
        <v>35739</v>
      </c>
    </row>
    <row r="34" spans="2:11" s="13" customFormat="1" ht="10.5">
      <c r="B34" s="197" t="s">
        <v>296</v>
      </c>
      <c r="C34" s="332"/>
      <c r="D34" s="277"/>
      <c r="E34" s="277"/>
      <c r="F34" s="277"/>
      <c r="G34" s="332"/>
      <c r="H34" s="277"/>
      <c r="I34" s="277"/>
      <c r="J34" s="277"/>
      <c r="K34" s="332"/>
    </row>
    <row r="35" spans="2:11" s="13" customFormat="1" ht="9.75">
      <c r="B35" s="6" t="s">
        <v>409</v>
      </c>
      <c r="C35" s="336">
        <v>7446</v>
      </c>
      <c r="D35" s="280">
        <v>6536</v>
      </c>
      <c r="E35" s="280">
        <v>6351</v>
      </c>
      <c r="F35" s="280">
        <v>6449</v>
      </c>
      <c r="G35" s="336">
        <v>6688</v>
      </c>
      <c r="H35" s="280">
        <v>7831</v>
      </c>
      <c r="I35" s="280">
        <v>8499</v>
      </c>
      <c r="J35" s="280">
        <v>8549</v>
      </c>
      <c r="K35" s="336">
        <v>8598</v>
      </c>
    </row>
    <row r="36" spans="2:11" s="13" customFormat="1" ht="9.75">
      <c r="B36" s="6" t="s">
        <v>303</v>
      </c>
      <c r="C36" s="336">
        <v>828</v>
      </c>
      <c r="D36" s="280">
        <v>813</v>
      </c>
      <c r="E36" s="280">
        <v>844</v>
      </c>
      <c r="F36" s="280">
        <v>845</v>
      </c>
      <c r="G36" s="336">
        <v>902</v>
      </c>
      <c r="H36" s="280">
        <v>902</v>
      </c>
      <c r="I36" s="280">
        <v>931</v>
      </c>
      <c r="J36" s="280">
        <v>929</v>
      </c>
      <c r="K36" s="336">
        <v>1055</v>
      </c>
    </row>
    <row r="37" spans="2:11" s="13" customFormat="1" ht="9.75">
      <c r="B37" s="6" t="s">
        <v>298</v>
      </c>
      <c r="C37" s="336">
        <v>809</v>
      </c>
      <c r="D37" s="280">
        <v>1045</v>
      </c>
      <c r="E37" s="280">
        <v>1114</v>
      </c>
      <c r="F37" s="280">
        <v>1085</v>
      </c>
      <c r="G37" s="336">
        <v>1095</v>
      </c>
      <c r="H37" s="280">
        <v>1091</v>
      </c>
      <c r="I37" s="280">
        <v>1079</v>
      </c>
      <c r="J37" s="280">
        <v>1138</v>
      </c>
      <c r="K37" s="336">
        <v>1445</v>
      </c>
    </row>
    <row r="38" spans="2:11" s="13" customFormat="1" ht="9.75">
      <c r="B38" s="6" t="s">
        <v>500</v>
      </c>
      <c r="C38" s="336">
        <v>280</v>
      </c>
      <c r="D38" s="280">
        <v>127</v>
      </c>
      <c r="E38" s="280">
        <v>119</v>
      </c>
      <c r="F38" s="280">
        <v>134</v>
      </c>
      <c r="G38" s="336">
        <v>75</v>
      </c>
      <c r="H38" s="280">
        <v>53</v>
      </c>
      <c r="I38" s="280">
        <v>70</v>
      </c>
      <c r="J38" s="280">
        <v>46</v>
      </c>
      <c r="K38" s="336">
        <v>42</v>
      </c>
    </row>
    <row r="39" spans="2:11" s="13" customFormat="1" ht="9.75">
      <c r="B39" s="6" t="s">
        <v>462</v>
      </c>
      <c r="C39" s="336">
        <v>289</v>
      </c>
      <c r="D39" s="280">
        <v>293</v>
      </c>
      <c r="E39" s="280">
        <v>290</v>
      </c>
      <c r="F39" s="280">
        <v>293</v>
      </c>
      <c r="G39" s="336">
        <v>311</v>
      </c>
      <c r="H39" s="280">
        <v>324</v>
      </c>
      <c r="I39" s="280">
        <v>333</v>
      </c>
      <c r="J39" s="280">
        <v>354</v>
      </c>
      <c r="K39" s="336">
        <v>366</v>
      </c>
    </row>
    <row r="40" spans="2:11" s="13" customFormat="1" ht="10.5">
      <c r="B40" s="165" t="s">
        <v>300</v>
      </c>
      <c r="C40" s="331">
        <v>9652</v>
      </c>
      <c r="D40" s="276">
        <v>8814</v>
      </c>
      <c r="E40" s="276">
        <v>8718</v>
      </c>
      <c r="F40" s="276">
        <v>8806</v>
      </c>
      <c r="G40" s="331">
        <v>9071</v>
      </c>
      <c r="H40" s="276">
        <v>10201</v>
      </c>
      <c r="I40" s="276">
        <v>10912</v>
      </c>
      <c r="J40" s="276">
        <v>11016</v>
      </c>
      <c r="K40" s="331">
        <v>11506</v>
      </c>
    </row>
    <row r="41" spans="2:11" s="13" customFormat="1" ht="9.75">
      <c r="B41" s="8" t="s">
        <v>301</v>
      </c>
      <c r="C41" s="336">
        <v>13591</v>
      </c>
      <c r="D41" s="280">
        <v>11977</v>
      </c>
      <c r="E41" s="280">
        <v>13877</v>
      </c>
      <c r="F41" s="280">
        <v>14196</v>
      </c>
      <c r="G41" s="336">
        <v>14469</v>
      </c>
      <c r="H41" s="280">
        <v>13900</v>
      </c>
      <c r="I41" s="280">
        <v>17047</v>
      </c>
      <c r="J41" s="280">
        <v>17717</v>
      </c>
      <c r="K41" s="336">
        <v>13697</v>
      </c>
    </row>
    <row r="42" spans="2:11" s="13" customFormat="1" ht="9.75">
      <c r="B42" s="6" t="s">
        <v>501</v>
      </c>
      <c r="C42" s="336">
        <v>0</v>
      </c>
      <c r="D42" s="280">
        <v>0</v>
      </c>
      <c r="E42" s="280">
        <v>0</v>
      </c>
      <c r="F42" s="280">
        <v>0</v>
      </c>
      <c r="G42" s="336">
        <v>0</v>
      </c>
      <c r="H42" s="280">
        <v>164</v>
      </c>
      <c r="I42" s="280">
        <v>227</v>
      </c>
      <c r="J42" s="280">
        <v>251</v>
      </c>
      <c r="K42" s="336">
        <v>231</v>
      </c>
    </row>
    <row r="43" spans="2:11" s="13" customFormat="1" ht="9.75">
      <c r="B43" s="6" t="s">
        <v>502</v>
      </c>
      <c r="C43" s="336">
        <v>989</v>
      </c>
      <c r="D43" s="280">
        <v>933</v>
      </c>
      <c r="E43" s="280">
        <v>657</v>
      </c>
      <c r="F43" s="280">
        <v>652</v>
      </c>
      <c r="G43" s="336">
        <v>317</v>
      </c>
      <c r="H43" s="280">
        <v>1403</v>
      </c>
      <c r="I43" s="280">
        <v>1035</v>
      </c>
      <c r="J43" s="280">
        <v>1114</v>
      </c>
      <c r="K43" s="336">
        <v>1193</v>
      </c>
    </row>
    <row r="44" spans="2:11" s="13" customFormat="1" ht="9.75">
      <c r="B44" s="6" t="s">
        <v>303</v>
      </c>
      <c r="C44" s="336">
        <v>666</v>
      </c>
      <c r="D44" s="280">
        <v>724</v>
      </c>
      <c r="E44" s="280">
        <v>451</v>
      </c>
      <c r="F44" s="280">
        <v>539</v>
      </c>
      <c r="G44" s="336">
        <v>673</v>
      </c>
      <c r="H44" s="280">
        <v>820</v>
      </c>
      <c r="I44" s="280">
        <v>564</v>
      </c>
      <c r="J44" s="280">
        <v>736</v>
      </c>
      <c r="K44" s="336">
        <v>1019</v>
      </c>
    </row>
    <row r="45" spans="2:11" s="13" customFormat="1" ht="9.75">
      <c r="B45" s="6" t="s">
        <v>302</v>
      </c>
      <c r="C45" s="336">
        <v>659</v>
      </c>
      <c r="D45" s="280">
        <v>215</v>
      </c>
      <c r="E45" s="280">
        <v>296</v>
      </c>
      <c r="F45" s="280">
        <v>418</v>
      </c>
      <c r="G45" s="336">
        <v>290</v>
      </c>
      <c r="H45" s="280">
        <v>297</v>
      </c>
      <c r="I45" s="280">
        <v>481</v>
      </c>
      <c r="J45" s="280">
        <v>482</v>
      </c>
      <c r="K45" s="336">
        <v>473</v>
      </c>
    </row>
    <row r="46" spans="2:11" s="13" customFormat="1" ht="9.75">
      <c r="B46" s="6" t="s">
        <v>499</v>
      </c>
      <c r="C46" s="336">
        <v>403</v>
      </c>
      <c r="D46" s="280">
        <v>149</v>
      </c>
      <c r="E46" s="280">
        <v>195</v>
      </c>
      <c r="F46" s="280">
        <v>208</v>
      </c>
      <c r="G46" s="336">
        <v>313</v>
      </c>
      <c r="H46" s="280">
        <v>287</v>
      </c>
      <c r="I46" s="280">
        <v>576</v>
      </c>
      <c r="J46" s="280">
        <v>500</v>
      </c>
      <c r="K46" s="336">
        <v>193</v>
      </c>
    </row>
    <row r="47" spans="2:11" s="13" customFormat="1" ht="9.75">
      <c r="B47" s="6" t="s">
        <v>462</v>
      </c>
      <c r="C47" s="336">
        <v>314</v>
      </c>
      <c r="D47" s="280">
        <v>334</v>
      </c>
      <c r="E47" s="280">
        <v>356</v>
      </c>
      <c r="F47" s="280">
        <v>434</v>
      </c>
      <c r="G47" s="336">
        <v>320</v>
      </c>
      <c r="H47" s="280">
        <v>292</v>
      </c>
      <c r="I47" s="280">
        <v>287</v>
      </c>
      <c r="J47" s="280">
        <v>267</v>
      </c>
      <c r="K47" s="336">
        <v>90</v>
      </c>
    </row>
    <row r="48" spans="2:11" s="13" customFormat="1" ht="10.5">
      <c r="B48" s="165" t="s">
        <v>306</v>
      </c>
      <c r="C48" s="331">
        <v>16622</v>
      </c>
      <c r="D48" s="276">
        <v>14332</v>
      </c>
      <c r="E48" s="276">
        <v>15832</v>
      </c>
      <c r="F48" s="276">
        <v>16447</v>
      </c>
      <c r="G48" s="331">
        <v>16382</v>
      </c>
      <c r="H48" s="276">
        <v>17163</v>
      </c>
      <c r="I48" s="276">
        <v>20217</v>
      </c>
      <c r="J48" s="276">
        <v>21067</v>
      </c>
      <c r="K48" s="331">
        <v>16896</v>
      </c>
    </row>
    <row r="49" spans="2:11" s="13" customFormat="1" ht="10.5" thickBot="1">
      <c r="B49" s="183" t="s">
        <v>307</v>
      </c>
      <c r="C49" s="337">
        <v>26274</v>
      </c>
      <c r="D49" s="281">
        <v>23146</v>
      </c>
      <c r="E49" s="281">
        <v>24550</v>
      </c>
      <c r="F49" s="281">
        <v>25253</v>
      </c>
      <c r="G49" s="337">
        <v>25453</v>
      </c>
      <c r="H49" s="281">
        <v>27364</v>
      </c>
      <c r="I49" s="281">
        <v>31129</v>
      </c>
      <c r="J49" s="281">
        <v>32083</v>
      </c>
      <c r="K49" s="337">
        <v>28402</v>
      </c>
    </row>
    <row r="50" spans="2:11" s="13" customFormat="1" ht="12" thickBot="1">
      <c r="B50" s="180" t="s">
        <v>308</v>
      </c>
      <c r="C50" s="333">
        <v>55559</v>
      </c>
      <c r="D50" s="271">
        <v>54595</v>
      </c>
      <c r="E50" s="271">
        <v>56489</v>
      </c>
      <c r="F50" s="271">
        <v>59076</v>
      </c>
      <c r="G50" s="333">
        <v>60664</v>
      </c>
      <c r="H50" s="271">
        <v>60092</v>
      </c>
      <c r="I50" s="271">
        <v>64571</v>
      </c>
      <c r="J50" s="271">
        <v>67456</v>
      </c>
      <c r="K50" s="333">
        <v>64141</v>
      </c>
    </row>
    <row r="51" spans="2:9" s="13" customFormat="1" ht="9.75">
      <c r="B51" s="23"/>
      <c r="C51" s="561"/>
      <c r="D51" s="561"/>
      <c r="E51" s="561"/>
      <c r="H51" s="561"/>
      <c r="I51" s="561"/>
    </row>
    <row r="52" s="13" customFormat="1" ht="9.75">
      <c r="B52" s="23"/>
    </row>
    <row r="53" spans="2:11" s="13" customFormat="1" ht="9.75">
      <c r="B53" s="23"/>
      <c r="C53" s="95"/>
      <c r="D53" s="95"/>
      <c r="E53" s="95"/>
      <c r="F53" s="95"/>
      <c r="G53" s="95"/>
      <c r="H53" s="95"/>
      <c r="I53" s="95"/>
      <c r="J53" s="95"/>
      <c r="K53" s="95"/>
    </row>
    <row r="54" spans="2:11" s="13" customFormat="1" ht="10.5">
      <c r="B54" s="116"/>
      <c r="C54" s="99"/>
      <c r="D54" s="99"/>
      <c r="E54" s="99"/>
      <c r="F54" s="99"/>
      <c r="G54" s="99"/>
      <c r="H54" s="99"/>
      <c r="I54" s="99"/>
      <c r="J54" s="99"/>
      <c r="K54" s="99"/>
    </row>
    <row r="55" spans="2:11" s="13" customFormat="1" ht="10.5">
      <c r="B55" s="127"/>
      <c r="C55" s="99"/>
      <c r="D55" s="99"/>
      <c r="E55" s="99"/>
      <c r="F55" s="99"/>
      <c r="G55" s="99"/>
      <c r="H55" s="99"/>
      <c r="I55" s="99"/>
      <c r="J55" s="99"/>
      <c r="K55" s="99"/>
    </row>
    <row r="56" spans="2:11" s="13" customFormat="1" ht="10.5">
      <c r="B56" s="116"/>
      <c r="C56" s="92"/>
      <c r="D56" s="92"/>
      <c r="E56" s="92"/>
      <c r="F56" s="92"/>
      <c r="G56" s="92"/>
      <c r="H56" s="92"/>
      <c r="I56" s="92"/>
      <c r="J56" s="92"/>
      <c r="K56" s="92"/>
    </row>
    <row r="57" spans="2:11" s="13" customFormat="1" ht="17.25" customHeight="1">
      <c r="B57" s="101"/>
      <c r="C57" s="97"/>
      <c r="D57" s="97"/>
      <c r="E57" s="97"/>
      <c r="F57" s="97"/>
      <c r="G57" s="97"/>
      <c r="H57" s="97"/>
      <c r="I57" s="97"/>
      <c r="J57" s="97"/>
      <c r="K57" s="97"/>
    </row>
    <row r="58" spans="2:11" ht="12">
      <c r="B58" s="101"/>
      <c r="C58" s="61"/>
      <c r="D58" s="61"/>
      <c r="E58" s="61"/>
      <c r="F58" s="61"/>
      <c r="G58" s="61"/>
      <c r="H58" s="61"/>
      <c r="I58" s="61"/>
      <c r="J58" s="61"/>
      <c r="K58" s="61"/>
    </row>
    <row r="59" spans="2:11" ht="12">
      <c r="B59" s="101"/>
      <c r="C59" s="61"/>
      <c r="D59" s="61"/>
      <c r="E59" s="61"/>
      <c r="F59" s="61"/>
      <c r="G59" s="61"/>
      <c r="H59" s="61"/>
      <c r="I59" s="61"/>
      <c r="J59" s="61"/>
      <c r="K59" s="61"/>
    </row>
    <row r="60" ht="12.75" customHeight="1"/>
    <row r="61" ht="12.75" customHeight="1"/>
    <row r="62" ht="12.75" customHeight="1"/>
    <row r="63" ht="12.75" customHeight="1"/>
    <row r="64" ht="12.75" customHeight="1"/>
    <row r="65" ht="25.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87" ht="12.75" customHeight="1"/>
    <row r="1188" ht="22.5"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17.xml><?xml version="1.0" encoding="utf-8"?>
<worksheet xmlns="http://schemas.openxmlformats.org/spreadsheetml/2006/main" xmlns:r="http://schemas.openxmlformats.org/officeDocument/2006/relationships">
  <sheetPr>
    <tabColor theme="0" tint="-0.3499799966812134"/>
    <pageSetUpPr fitToPage="1"/>
  </sheetPr>
  <dimension ref="A2:GW64"/>
  <sheetViews>
    <sheetView showGridLines="0" view="pageBreakPre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2" sqref="B2"/>
    </sheetView>
  </sheetViews>
  <sheetFormatPr defaultColWidth="9.421875" defaultRowHeight="12.75" outlineLevelCol="1"/>
  <cols>
    <col min="1" max="1" width="1.28515625" style="584" customWidth="1"/>
    <col min="2" max="2" width="55.00390625" style="587" customWidth="1"/>
    <col min="3" max="7" width="9.28125" style="586" customWidth="1" collapsed="1"/>
    <col min="8" max="10" width="9.28125" style="586" hidden="1" customWidth="1" outlineLevel="1" collapsed="1"/>
    <col min="11" max="11" width="9.421875" style="584" customWidth="1" collapsed="1"/>
    <col min="12" max="16384" width="9.421875" style="584" customWidth="1"/>
  </cols>
  <sheetData>
    <row r="2" ht="15">
      <c r="B2" s="585" t="s">
        <v>309</v>
      </c>
    </row>
    <row r="3" ht="9.75" customHeight="1"/>
    <row r="4" spans="1:205" s="589" customFormat="1" ht="21" customHeight="1">
      <c r="A4" s="588"/>
      <c r="B4" s="191" t="s">
        <v>215</v>
      </c>
      <c r="C4" s="191" t="s">
        <v>539</v>
      </c>
      <c r="D4" s="191" t="s">
        <v>540</v>
      </c>
      <c r="E4" s="191" t="s">
        <v>541</v>
      </c>
      <c r="F4" s="191" t="s">
        <v>542</v>
      </c>
      <c r="G4" s="191" t="s">
        <v>596</v>
      </c>
      <c r="H4" s="191" t="s">
        <v>597</v>
      </c>
      <c r="I4" s="191" t="s">
        <v>598</v>
      </c>
      <c r="J4" s="191" t="s">
        <v>599</v>
      </c>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c r="BR4" s="586"/>
      <c r="BS4" s="586"/>
      <c r="BT4" s="586"/>
      <c r="BU4" s="586"/>
      <c r="BV4" s="586"/>
      <c r="BW4" s="586"/>
      <c r="BX4" s="586"/>
      <c r="BY4" s="586"/>
      <c r="BZ4" s="586"/>
      <c r="CA4" s="586"/>
      <c r="CB4" s="586"/>
      <c r="CC4" s="586"/>
      <c r="CD4" s="586"/>
      <c r="CE4" s="586"/>
      <c r="CF4" s="586"/>
      <c r="CG4" s="586"/>
      <c r="CH4" s="586"/>
      <c r="CI4" s="586"/>
      <c r="CJ4" s="586"/>
      <c r="CK4" s="586"/>
      <c r="CL4" s="586"/>
      <c r="CM4" s="586"/>
      <c r="CN4" s="586"/>
      <c r="CO4" s="586"/>
      <c r="CP4" s="586"/>
      <c r="CQ4" s="586"/>
      <c r="CR4" s="586"/>
      <c r="CS4" s="586"/>
      <c r="CT4" s="586"/>
      <c r="CU4" s="586"/>
      <c r="CV4" s="586"/>
      <c r="CW4" s="586"/>
      <c r="CX4" s="586"/>
      <c r="CY4" s="586"/>
      <c r="CZ4" s="586"/>
      <c r="DA4" s="586"/>
      <c r="DB4" s="586"/>
      <c r="DC4" s="586"/>
      <c r="DD4" s="586"/>
      <c r="DE4" s="586"/>
      <c r="DF4" s="586"/>
      <c r="DG4" s="586"/>
      <c r="DH4" s="586"/>
      <c r="DI4" s="586"/>
      <c r="DJ4" s="586"/>
      <c r="DK4" s="586"/>
      <c r="DL4" s="586"/>
      <c r="DM4" s="586"/>
      <c r="DN4" s="586"/>
      <c r="DO4" s="586"/>
      <c r="DP4" s="586"/>
      <c r="DQ4" s="586"/>
      <c r="DR4" s="586"/>
      <c r="DS4" s="586"/>
      <c r="DT4" s="586"/>
      <c r="DU4" s="586"/>
      <c r="DV4" s="586"/>
      <c r="DW4" s="586"/>
      <c r="DX4" s="586"/>
      <c r="DY4" s="586"/>
      <c r="DZ4" s="586"/>
      <c r="EA4" s="586"/>
      <c r="EB4" s="586"/>
      <c r="EC4" s="586"/>
      <c r="ED4" s="586"/>
      <c r="EE4" s="586"/>
      <c r="EF4" s="586"/>
      <c r="EG4" s="586"/>
      <c r="EH4" s="586"/>
      <c r="EI4" s="586"/>
      <c r="EJ4" s="586"/>
      <c r="EK4" s="586"/>
      <c r="EL4" s="586"/>
      <c r="EM4" s="586"/>
      <c r="EN4" s="586"/>
      <c r="EO4" s="586"/>
      <c r="EP4" s="586"/>
      <c r="EQ4" s="586"/>
      <c r="ER4" s="586"/>
      <c r="ES4" s="586"/>
      <c r="ET4" s="586"/>
      <c r="EU4" s="586"/>
      <c r="EV4" s="586"/>
      <c r="EW4" s="586"/>
      <c r="EX4" s="586"/>
      <c r="EY4" s="586"/>
      <c r="EZ4" s="586"/>
      <c r="FA4" s="586"/>
      <c r="FB4" s="586"/>
      <c r="FC4" s="586"/>
      <c r="FD4" s="586"/>
      <c r="FE4" s="586"/>
      <c r="FF4" s="586"/>
      <c r="FG4" s="586"/>
      <c r="FH4" s="586"/>
      <c r="FI4" s="586"/>
      <c r="FJ4" s="586"/>
      <c r="FK4" s="586"/>
      <c r="FL4" s="586"/>
      <c r="FM4" s="586"/>
      <c r="FN4" s="586"/>
      <c r="FO4" s="586"/>
      <c r="FP4" s="586"/>
      <c r="FQ4" s="586"/>
      <c r="FR4" s="586"/>
      <c r="FS4" s="586"/>
      <c r="FT4" s="586"/>
      <c r="FU4" s="586"/>
      <c r="FV4" s="586"/>
      <c r="FW4" s="586"/>
      <c r="FX4" s="586"/>
      <c r="FY4" s="586"/>
      <c r="FZ4" s="586"/>
      <c r="GA4" s="586"/>
      <c r="GB4" s="586"/>
      <c r="GC4" s="586"/>
      <c r="GD4" s="586"/>
      <c r="GE4" s="586"/>
      <c r="GF4" s="586"/>
      <c r="GG4" s="586"/>
      <c r="GH4" s="586"/>
      <c r="GI4" s="586"/>
      <c r="GJ4" s="586"/>
      <c r="GK4" s="586"/>
      <c r="GL4" s="586"/>
      <c r="GM4" s="586"/>
      <c r="GN4" s="586"/>
      <c r="GO4" s="586"/>
      <c r="GP4" s="586"/>
      <c r="GQ4" s="586"/>
      <c r="GR4" s="586"/>
      <c r="GS4" s="586"/>
      <c r="GT4" s="586"/>
      <c r="GU4" s="586"/>
      <c r="GV4" s="586"/>
      <c r="GW4" s="586"/>
    </row>
    <row r="5" spans="2:10" s="590" customFormat="1" ht="6.75" customHeight="1">
      <c r="B5" s="591"/>
      <c r="C5" s="592"/>
      <c r="D5" s="592"/>
      <c r="E5" s="592"/>
      <c r="F5" s="592"/>
      <c r="G5" s="592"/>
      <c r="H5" s="592"/>
      <c r="I5" s="592"/>
      <c r="J5" s="592"/>
    </row>
    <row r="6" spans="2:10" s="586" customFormat="1" ht="9" customHeight="1">
      <c r="B6" s="593" t="s">
        <v>270</v>
      </c>
      <c r="C6" s="594"/>
      <c r="D6" s="594"/>
      <c r="E6" s="594"/>
      <c r="F6" s="595"/>
      <c r="G6" s="594"/>
      <c r="H6" s="594"/>
      <c r="I6" s="594"/>
      <c r="J6" s="595"/>
    </row>
    <row r="7" spans="2:10" s="586" customFormat="1" ht="9.75">
      <c r="B7" s="596" t="s">
        <v>271</v>
      </c>
      <c r="C7" s="275">
        <v>31130</v>
      </c>
      <c r="D7" s="275">
        <v>31249</v>
      </c>
      <c r="E7" s="275">
        <v>31788</v>
      </c>
      <c r="F7" s="330">
        <v>32363</v>
      </c>
      <c r="G7" s="275">
        <v>32090</v>
      </c>
      <c r="H7" s="275"/>
      <c r="I7" s="275"/>
      <c r="J7" s="330"/>
    </row>
    <row r="8" spans="2:10" s="586" customFormat="1" ht="9.75">
      <c r="B8" s="596" t="s">
        <v>273</v>
      </c>
      <c r="C8" s="275">
        <v>1992</v>
      </c>
      <c r="D8" s="275">
        <v>1281</v>
      </c>
      <c r="E8" s="275">
        <v>1352</v>
      </c>
      <c r="F8" s="330">
        <v>1600</v>
      </c>
      <c r="G8" s="275">
        <v>2308</v>
      </c>
      <c r="H8" s="275"/>
      <c r="I8" s="275"/>
      <c r="J8" s="330"/>
    </row>
    <row r="9" spans="2:10" s="586" customFormat="1" ht="9.75">
      <c r="B9" s="596" t="s">
        <v>545</v>
      </c>
      <c r="C9" s="275">
        <v>3684</v>
      </c>
      <c r="D9" s="275">
        <v>3606</v>
      </c>
      <c r="E9" s="275">
        <v>3692</v>
      </c>
      <c r="F9" s="330">
        <v>3952</v>
      </c>
      <c r="G9" s="275">
        <v>4198</v>
      </c>
      <c r="H9" s="275"/>
      <c r="I9" s="275"/>
      <c r="J9" s="330"/>
    </row>
    <row r="10" spans="2:10" s="586" customFormat="1" ht="9.75">
      <c r="B10" s="596" t="s">
        <v>275</v>
      </c>
      <c r="C10" s="275">
        <v>694</v>
      </c>
      <c r="D10" s="275">
        <v>625</v>
      </c>
      <c r="E10" s="275">
        <v>660</v>
      </c>
      <c r="F10" s="330">
        <v>678</v>
      </c>
      <c r="G10" s="275">
        <v>690</v>
      </c>
      <c r="H10" s="275"/>
      <c r="I10" s="275"/>
      <c r="J10" s="330"/>
    </row>
    <row r="11" spans="2:10" s="586" customFormat="1" ht="9.75">
      <c r="B11" s="596" t="s">
        <v>277</v>
      </c>
      <c r="C11" s="275">
        <v>62</v>
      </c>
      <c r="D11" s="275">
        <v>48</v>
      </c>
      <c r="E11" s="275">
        <v>40</v>
      </c>
      <c r="F11" s="330">
        <v>51</v>
      </c>
      <c r="G11" s="275">
        <v>184</v>
      </c>
      <c r="H11" s="275"/>
      <c r="I11" s="275"/>
      <c r="J11" s="330"/>
    </row>
    <row r="12" spans="2:10" s="586" customFormat="1" ht="9.75">
      <c r="B12" s="596" t="s">
        <v>499</v>
      </c>
      <c r="C12" s="275">
        <v>150</v>
      </c>
      <c r="D12" s="275">
        <v>254</v>
      </c>
      <c r="E12" s="275">
        <v>52</v>
      </c>
      <c r="F12" s="330">
        <v>310</v>
      </c>
      <c r="G12" s="275">
        <v>5</v>
      </c>
      <c r="H12" s="275"/>
      <c r="I12" s="275"/>
      <c r="J12" s="330"/>
    </row>
    <row r="13" spans="2:10" s="586" customFormat="1" ht="9.75">
      <c r="B13" s="596" t="s">
        <v>546</v>
      </c>
      <c r="C13" s="275">
        <v>21</v>
      </c>
      <c r="D13" s="275">
        <v>18</v>
      </c>
      <c r="E13" s="275">
        <v>15</v>
      </c>
      <c r="F13" s="330">
        <v>13</v>
      </c>
      <c r="G13" s="275">
        <v>10</v>
      </c>
      <c r="H13" s="275"/>
      <c r="I13" s="275"/>
      <c r="J13" s="330"/>
    </row>
    <row r="14" spans="2:10" s="586" customFormat="1" ht="9.75">
      <c r="B14" s="596" t="s">
        <v>424</v>
      </c>
      <c r="C14" s="275">
        <v>213</v>
      </c>
      <c r="D14" s="275">
        <v>194</v>
      </c>
      <c r="E14" s="275">
        <v>201</v>
      </c>
      <c r="F14" s="330">
        <v>310</v>
      </c>
      <c r="G14" s="275">
        <v>313</v>
      </c>
      <c r="H14" s="275"/>
      <c r="I14" s="275"/>
      <c r="J14" s="330"/>
    </row>
    <row r="15" spans="2:10" s="586" customFormat="1" ht="10.5">
      <c r="B15" s="597" t="s">
        <v>278</v>
      </c>
      <c r="C15" s="598">
        <v>37946</v>
      </c>
      <c r="D15" s="598">
        <v>37275</v>
      </c>
      <c r="E15" s="598">
        <v>37800</v>
      </c>
      <c r="F15" s="599">
        <v>39277</v>
      </c>
      <c r="G15" s="598">
        <v>39798</v>
      </c>
      <c r="H15" s="598"/>
      <c r="I15" s="598"/>
      <c r="J15" s="599"/>
    </row>
    <row r="16" spans="2:10" s="586" customFormat="1" ht="9.75">
      <c r="B16" s="596" t="s">
        <v>279</v>
      </c>
      <c r="C16" s="275">
        <v>15337</v>
      </c>
      <c r="D16" s="275">
        <v>14554</v>
      </c>
      <c r="E16" s="275">
        <v>14698</v>
      </c>
      <c r="F16" s="330">
        <v>15074</v>
      </c>
      <c r="G16" s="275">
        <v>12172</v>
      </c>
      <c r="H16" s="275"/>
      <c r="I16" s="275"/>
      <c r="J16" s="330"/>
    </row>
    <row r="17" spans="2:10" s="586" customFormat="1" ht="9.75">
      <c r="B17" s="596" t="s">
        <v>280</v>
      </c>
      <c r="C17" s="275">
        <v>11440</v>
      </c>
      <c r="D17" s="275">
        <v>11771</v>
      </c>
      <c r="E17" s="275">
        <v>11336</v>
      </c>
      <c r="F17" s="330">
        <v>9669</v>
      </c>
      <c r="G17" s="275">
        <v>8262</v>
      </c>
      <c r="H17" s="275"/>
      <c r="I17" s="275"/>
      <c r="J17" s="330"/>
    </row>
    <row r="18" spans="2:10" s="586" customFormat="1" ht="9.75">
      <c r="B18" s="596" t="s">
        <v>282</v>
      </c>
      <c r="C18" s="275">
        <v>182</v>
      </c>
      <c r="D18" s="275">
        <v>247</v>
      </c>
      <c r="E18" s="275">
        <v>215</v>
      </c>
      <c r="F18" s="330">
        <v>262</v>
      </c>
      <c r="G18" s="275">
        <v>342</v>
      </c>
      <c r="H18" s="275"/>
      <c r="I18" s="275"/>
      <c r="J18" s="330"/>
    </row>
    <row r="19" spans="2:10" s="586" customFormat="1" ht="9.75">
      <c r="B19" s="596" t="s">
        <v>283</v>
      </c>
      <c r="C19" s="275">
        <v>3665</v>
      </c>
      <c r="D19" s="275">
        <v>6168</v>
      </c>
      <c r="E19" s="275">
        <v>6813</v>
      </c>
      <c r="F19" s="330">
        <v>6159</v>
      </c>
      <c r="G19" s="275">
        <v>5104</v>
      </c>
      <c r="H19" s="275"/>
      <c r="I19" s="275"/>
      <c r="J19" s="330"/>
    </row>
    <row r="20" spans="2:10" s="586" customFormat="1" ht="9.75">
      <c r="B20" s="596" t="s">
        <v>499</v>
      </c>
      <c r="C20" s="275">
        <v>306</v>
      </c>
      <c r="D20" s="275">
        <v>352</v>
      </c>
      <c r="E20" s="275">
        <v>374</v>
      </c>
      <c r="F20" s="330">
        <v>243</v>
      </c>
      <c r="G20" s="275">
        <v>1650</v>
      </c>
      <c r="H20" s="275"/>
      <c r="I20" s="275"/>
      <c r="J20" s="330"/>
    </row>
    <row r="21" spans="2:10" s="586" customFormat="1" ht="9.75">
      <c r="B21" s="596" t="s">
        <v>547</v>
      </c>
      <c r="C21" s="275">
        <v>11</v>
      </c>
      <c r="D21" s="275">
        <v>11</v>
      </c>
      <c r="E21" s="275">
        <v>12</v>
      </c>
      <c r="F21" s="330">
        <v>12</v>
      </c>
      <c r="G21" s="275">
        <v>12</v>
      </c>
      <c r="H21" s="275"/>
      <c r="I21" s="275"/>
      <c r="J21" s="330"/>
    </row>
    <row r="22" spans="2:10" s="586" customFormat="1" ht="9.75">
      <c r="B22" s="596" t="s">
        <v>424</v>
      </c>
      <c r="C22" s="275">
        <v>30</v>
      </c>
      <c r="D22" s="275">
        <v>370</v>
      </c>
      <c r="E22" s="275">
        <v>274</v>
      </c>
      <c r="F22" s="330">
        <v>468</v>
      </c>
      <c r="G22" s="275">
        <v>985</v>
      </c>
      <c r="H22" s="275"/>
      <c r="I22" s="275"/>
      <c r="J22" s="330"/>
    </row>
    <row r="23" spans="2:10" s="586" customFormat="1" ht="9.75">
      <c r="B23" s="596" t="s">
        <v>284</v>
      </c>
      <c r="C23" s="275">
        <v>66</v>
      </c>
      <c r="D23" s="275">
        <v>22</v>
      </c>
      <c r="E23" s="275">
        <v>29</v>
      </c>
      <c r="F23" s="330">
        <v>38</v>
      </c>
      <c r="G23" s="275">
        <v>36</v>
      </c>
      <c r="H23" s="275"/>
      <c r="I23" s="275"/>
      <c r="J23" s="330"/>
    </row>
    <row r="24" spans="2:10" s="586" customFormat="1" ht="10.5" thickBot="1">
      <c r="B24" s="600" t="s">
        <v>285</v>
      </c>
      <c r="C24" s="601">
        <v>31037</v>
      </c>
      <c r="D24" s="601">
        <v>33495</v>
      </c>
      <c r="E24" s="601">
        <v>33751</v>
      </c>
      <c r="F24" s="602">
        <v>31925</v>
      </c>
      <c r="G24" s="601">
        <v>28563</v>
      </c>
      <c r="H24" s="601"/>
      <c r="I24" s="601"/>
      <c r="J24" s="602"/>
    </row>
    <row r="25" spans="2:10" s="586" customFormat="1" ht="12" thickBot="1">
      <c r="B25" s="603" t="s">
        <v>114</v>
      </c>
      <c r="C25" s="604">
        <v>68983</v>
      </c>
      <c r="D25" s="604">
        <v>70770</v>
      </c>
      <c r="E25" s="604">
        <v>71551</v>
      </c>
      <c r="F25" s="605">
        <v>71202</v>
      </c>
      <c r="G25" s="604">
        <v>68361</v>
      </c>
      <c r="H25" s="604"/>
      <c r="I25" s="604"/>
      <c r="J25" s="605"/>
    </row>
    <row r="26" spans="2:10" s="586" customFormat="1" ht="10.5">
      <c r="B26" s="593" t="s">
        <v>286</v>
      </c>
      <c r="C26" s="606"/>
      <c r="D26" s="606"/>
      <c r="E26" s="606"/>
      <c r="F26" s="607"/>
      <c r="G26" s="606"/>
      <c r="H26" s="606"/>
      <c r="I26" s="606"/>
      <c r="J26" s="607"/>
    </row>
    <row r="27" spans="2:10" s="586" customFormat="1" ht="10.5">
      <c r="B27" s="593" t="s">
        <v>287</v>
      </c>
      <c r="C27" s="606"/>
      <c r="D27" s="606"/>
      <c r="E27" s="606"/>
      <c r="F27" s="607"/>
      <c r="G27" s="606"/>
      <c r="H27" s="606"/>
      <c r="I27" s="606"/>
      <c r="J27" s="607"/>
    </row>
    <row r="28" spans="2:10" s="586" customFormat="1" ht="9.75">
      <c r="B28" s="596" t="s">
        <v>288</v>
      </c>
      <c r="C28" s="275">
        <v>1058</v>
      </c>
      <c r="D28" s="275">
        <v>1058</v>
      </c>
      <c r="E28" s="275">
        <v>1058</v>
      </c>
      <c r="F28" s="330">
        <v>1058</v>
      </c>
      <c r="G28" s="275">
        <v>1058</v>
      </c>
      <c r="H28" s="275"/>
      <c r="I28" s="275"/>
      <c r="J28" s="330"/>
    </row>
    <row r="29" spans="2:10" s="586" customFormat="1" ht="9.75">
      <c r="B29" s="596" t="s">
        <v>289</v>
      </c>
      <c r="C29" s="275">
        <v>1227</v>
      </c>
      <c r="D29" s="275">
        <v>1227</v>
      </c>
      <c r="E29" s="275">
        <v>1227</v>
      </c>
      <c r="F29" s="330">
        <v>1227</v>
      </c>
      <c r="G29" s="275">
        <v>1227</v>
      </c>
      <c r="H29" s="275"/>
      <c r="I29" s="275"/>
      <c r="J29" s="330"/>
    </row>
    <row r="30" spans="2:10" s="586" customFormat="1" ht="9.75">
      <c r="B30" s="596" t="s">
        <v>290</v>
      </c>
      <c r="C30" s="275">
        <v>129</v>
      </c>
      <c r="D30" s="275">
        <v>295</v>
      </c>
      <c r="E30" s="275">
        <v>171</v>
      </c>
      <c r="F30" s="330">
        <v>328</v>
      </c>
      <c r="G30" s="275">
        <v>120</v>
      </c>
      <c r="H30" s="275"/>
      <c r="I30" s="275"/>
      <c r="J30" s="330"/>
    </row>
    <row r="31" spans="2:10" s="586" customFormat="1" ht="9.75">
      <c r="B31" s="596" t="s">
        <v>291</v>
      </c>
      <c r="C31" s="275">
        <v>-22</v>
      </c>
      <c r="D31" s="275">
        <v>-31</v>
      </c>
      <c r="E31" s="275">
        <v>-32</v>
      </c>
      <c r="F31" s="330">
        <v>-33</v>
      </c>
      <c r="G31" s="275">
        <v>-44</v>
      </c>
      <c r="H31" s="275"/>
      <c r="I31" s="275"/>
      <c r="J31" s="330"/>
    </row>
    <row r="32" spans="2:10" s="586" customFormat="1" ht="9.75">
      <c r="B32" s="596" t="s">
        <v>461</v>
      </c>
      <c r="C32" s="275">
        <v>789</v>
      </c>
      <c r="D32" s="275">
        <v>744</v>
      </c>
      <c r="E32" s="275">
        <v>1189</v>
      </c>
      <c r="F32" s="330">
        <v>847</v>
      </c>
      <c r="G32" s="275">
        <v>1036</v>
      </c>
      <c r="H32" s="275"/>
      <c r="I32" s="275"/>
      <c r="J32" s="330"/>
    </row>
    <row r="33" spans="2:10" s="586" customFormat="1" ht="9.75">
      <c r="B33" s="596" t="s">
        <v>292</v>
      </c>
      <c r="C33" s="275">
        <v>33232</v>
      </c>
      <c r="D33" s="275">
        <v>33337</v>
      </c>
      <c r="E33" s="275">
        <v>34603</v>
      </c>
      <c r="F33" s="330">
        <v>35169</v>
      </c>
      <c r="G33" s="275">
        <v>32925</v>
      </c>
      <c r="H33" s="275"/>
      <c r="I33" s="275"/>
      <c r="J33" s="330"/>
    </row>
    <row r="34" spans="2:10" s="586" customFormat="1" ht="10.5">
      <c r="B34" s="608" t="s">
        <v>511</v>
      </c>
      <c r="C34" s="598">
        <v>36413</v>
      </c>
      <c r="D34" s="598">
        <v>36630</v>
      </c>
      <c r="E34" s="598">
        <v>38216</v>
      </c>
      <c r="F34" s="599">
        <v>38596</v>
      </c>
      <c r="G34" s="598">
        <v>36322</v>
      </c>
      <c r="H34" s="598"/>
      <c r="I34" s="598"/>
      <c r="J34" s="599"/>
    </row>
    <row r="35" spans="2:10" s="586" customFormat="1" ht="10.5">
      <c r="B35" s="597" t="s">
        <v>426</v>
      </c>
      <c r="C35" s="609">
        <v>12</v>
      </c>
      <c r="D35" s="609">
        <v>11</v>
      </c>
      <c r="E35" s="609">
        <v>11</v>
      </c>
      <c r="F35" s="610">
        <v>11</v>
      </c>
      <c r="G35" s="609">
        <v>10</v>
      </c>
      <c r="H35" s="609"/>
      <c r="I35" s="609"/>
      <c r="J35" s="610"/>
    </row>
    <row r="36" spans="2:10" s="586" customFormat="1" ht="10.5">
      <c r="B36" s="597" t="s">
        <v>295</v>
      </c>
      <c r="C36" s="598">
        <v>36425</v>
      </c>
      <c r="D36" s="598">
        <v>36641</v>
      </c>
      <c r="E36" s="598">
        <v>38227</v>
      </c>
      <c r="F36" s="599">
        <v>38607</v>
      </c>
      <c r="G36" s="598">
        <v>36332</v>
      </c>
      <c r="H36" s="598"/>
      <c r="I36" s="598"/>
      <c r="J36" s="599"/>
    </row>
    <row r="37" spans="2:10" s="586" customFormat="1" ht="10.5">
      <c r="B37" s="611" t="s">
        <v>296</v>
      </c>
      <c r="C37" s="601"/>
      <c r="D37" s="601"/>
      <c r="E37" s="601"/>
      <c r="F37" s="602"/>
      <c r="G37" s="601"/>
      <c r="H37" s="601"/>
      <c r="I37" s="601"/>
      <c r="J37" s="602"/>
    </row>
    <row r="38" spans="2:10" s="586" customFormat="1" ht="9.75">
      <c r="B38" s="596" t="s">
        <v>502</v>
      </c>
      <c r="C38" s="612">
        <v>8604</v>
      </c>
      <c r="D38" s="612">
        <v>8172</v>
      </c>
      <c r="E38" s="612">
        <v>8381</v>
      </c>
      <c r="F38" s="613">
        <v>8185</v>
      </c>
      <c r="G38" s="612">
        <v>8685</v>
      </c>
      <c r="H38" s="612"/>
      <c r="I38" s="612"/>
      <c r="J38" s="613"/>
    </row>
    <row r="39" spans="2:10" s="586" customFormat="1" ht="9.75">
      <c r="B39" s="596" t="s">
        <v>303</v>
      </c>
      <c r="C39" s="612">
        <v>1046</v>
      </c>
      <c r="D39" s="612">
        <v>1045</v>
      </c>
      <c r="E39" s="612">
        <v>1065</v>
      </c>
      <c r="F39" s="613">
        <v>1113</v>
      </c>
      <c r="G39" s="612">
        <v>1125</v>
      </c>
      <c r="H39" s="612"/>
      <c r="I39" s="612"/>
      <c r="J39" s="613"/>
    </row>
    <row r="40" spans="2:10" s="586" customFormat="1" ht="9.75">
      <c r="B40" s="596" t="s">
        <v>298</v>
      </c>
      <c r="C40" s="612">
        <v>1354</v>
      </c>
      <c r="D40" s="612">
        <v>1565</v>
      </c>
      <c r="E40" s="612">
        <v>1462</v>
      </c>
      <c r="F40" s="613">
        <v>1474</v>
      </c>
      <c r="G40" s="612">
        <v>1059</v>
      </c>
      <c r="H40" s="612"/>
      <c r="I40" s="612"/>
      <c r="J40" s="613"/>
    </row>
    <row r="41" spans="2:10" s="586" customFormat="1" ht="9.75">
      <c r="B41" s="596" t="s">
        <v>499</v>
      </c>
      <c r="C41" s="612">
        <v>36</v>
      </c>
      <c r="D41" s="612">
        <v>29</v>
      </c>
      <c r="E41" s="612">
        <v>58</v>
      </c>
      <c r="F41" s="613">
        <v>2</v>
      </c>
      <c r="G41" s="612">
        <v>185</v>
      </c>
      <c r="H41" s="612"/>
      <c r="I41" s="612"/>
      <c r="J41" s="613"/>
    </row>
    <row r="42" spans="2:10" s="586" customFormat="1" ht="9.75">
      <c r="B42" s="596" t="s">
        <v>548</v>
      </c>
      <c r="C42" s="612">
        <v>3075</v>
      </c>
      <c r="D42" s="612">
        <v>3018</v>
      </c>
      <c r="E42" s="612">
        <v>3095</v>
      </c>
      <c r="F42" s="613">
        <v>3380</v>
      </c>
      <c r="G42" s="612">
        <v>3574</v>
      </c>
      <c r="H42" s="612"/>
      <c r="I42" s="612"/>
      <c r="J42" s="613"/>
    </row>
    <row r="43" spans="2:10" s="586" customFormat="1" ht="9.75">
      <c r="B43" s="596" t="s">
        <v>462</v>
      </c>
      <c r="C43" s="612">
        <v>192</v>
      </c>
      <c r="D43" s="612">
        <v>184</v>
      </c>
      <c r="E43" s="612">
        <v>180</v>
      </c>
      <c r="F43" s="613">
        <v>161</v>
      </c>
      <c r="G43" s="612">
        <v>159</v>
      </c>
      <c r="H43" s="612"/>
      <c r="I43" s="612"/>
      <c r="J43" s="613"/>
    </row>
    <row r="44" spans="2:10" s="586" customFormat="1" ht="10.5">
      <c r="B44" s="597" t="s">
        <v>300</v>
      </c>
      <c r="C44" s="598">
        <v>14307</v>
      </c>
      <c r="D44" s="598">
        <v>14013</v>
      </c>
      <c r="E44" s="598">
        <v>14241</v>
      </c>
      <c r="F44" s="599">
        <v>14315</v>
      </c>
      <c r="G44" s="598">
        <v>14787</v>
      </c>
      <c r="H44" s="598"/>
      <c r="I44" s="598"/>
      <c r="J44" s="599"/>
    </row>
    <row r="45" spans="2:10" s="586" customFormat="1" ht="9.75">
      <c r="B45" s="614" t="s">
        <v>301</v>
      </c>
      <c r="C45" s="612">
        <v>15074</v>
      </c>
      <c r="D45" s="612">
        <v>17346</v>
      </c>
      <c r="E45" s="612">
        <v>16165</v>
      </c>
      <c r="F45" s="613">
        <v>15132</v>
      </c>
      <c r="G45" s="612">
        <v>11953</v>
      </c>
      <c r="H45" s="612"/>
      <c r="I45" s="612"/>
      <c r="J45" s="613"/>
    </row>
    <row r="46" spans="2:10" s="586" customFormat="1" ht="9.75">
      <c r="B46" s="614" t="s">
        <v>548</v>
      </c>
      <c r="C46" s="612">
        <v>581</v>
      </c>
      <c r="D46" s="612">
        <v>550</v>
      </c>
      <c r="E46" s="612">
        <v>597</v>
      </c>
      <c r="F46" s="613">
        <v>618</v>
      </c>
      <c r="G46" s="612">
        <v>655</v>
      </c>
      <c r="H46" s="612"/>
      <c r="I46" s="612"/>
      <c r="J46" s="613"/>
    </row>
    <row r="47" spans="2:10" s="586" customFormat="1" ht="9.75">
      <c r="B47" s="614" t="s">
        <v>501</v>
      </c>
      <c r="C47" s="612">
        <v>243</v>
      </c>
      <c r="D47" s="612">
        <v>263</v>
      </c>
      <c r="E47" s="612">
        <v>309</v>
      </c>
      <c r="F47" s="613">
        <v>246</v>
      </c>
      <c r="G47" s="612">
        <v>356</v>
      </c>
      <c r="H47" s="612"/>
      <c r="I47" s="612"/>
      <c r="J47" s="613"/>
    </row>
    <row r="48" spans="2:10" s="586" customFormat="1" ht="9.75">
      <c r="B48" s="596" t="s">
        <v>502</v>
      </c>
      <c r="C48" s="612">
        <v>112</v>
      </c>
      <c r="D48" s="612">
        <v>413</v>
      </c>
      <c r="E48" s="612">
        <v>401</v>
      </c>
      <c r="F48" s="613">
        <v>422</v>
      </c>
      <c r="G48" s="612">
        <v>600</v>
      </c>
      <c r="H48" s="612"/>
      <c r="I48" s="612"/>
      <c r="J48" s="613"/>
    </row>
    <row r="49" spans="2:10" s="586" customFormat="1" ht="9.75">
      <c r="B49" s="596" t="s">
        <v>303</v>
      </c>
      <c r="C49" s="612">
        <v>1277</v>
      </c>
      <c r="D49" s="612">
        <v>732</v>
      </c>
      <c r="E49" s="612">
        <v>903</v>
      </c>
      <c r="F49" s="613">
        <v>1236</v>
      </c>
      <c r="G49" s="612">
        <v>1503</v>
      </c>
      <c r="H49" s="612"/>
      <c r="I49" s="612"/>
      <c r="J49" s="613"/>
    </row>
    <row r="50" spans="2:10" s="586" customFormat="1" ht="9.75">
      <c r="B50" s="596" t="s">
        <v>302</v>
      </c>
      <c r="C50" s="612">
        <v>161</v>
      </c>
      <c r="D50" s="612">
        <v>204</v>
      </c>
      <c r="E50" s="612">
        <v>189</v>
      </c>
      <c r="F50" s="613">
        <v>124</v>
      </c>
      <c r="G50" s="612">
        <v>137</v>
      </c>
      <c r="H50" s="612"/>
      <c r="I50" s="612"/>
      <c r="J50" s="613"/>
    </row>
    <row r="51" spans="2:10" s="586" customFormat="1" ht="9.75">
      <c r="B51" s="596" t="s">
        <v>499</v>
      </c>
      <c r="C51" s="612">
        <v>149</v>
      </c>
      <c r="D51" s="612">
        <v>239</v>
      </c>
      <c r="E51" s="612">
        <v>234</v>
      </c>
      <c r="F51" s="613">
        <v>266</v>
      </c>
      <c r="G51" s="612">
        <v>820</v>
      </c>
      <c r="H51" s="612"/>
      <c r="I51" s="612"/>
      <c r="J51" s="613"/>
    </row>
    <row r="52" spans="2:10" s="586" customFormat="1" ht="9.75">
      <c r="B52" s="596" t="s">
        <v>462</v>
      </c>
      <c r="C52" s="612">
        <v>654</v>
      </c>
      <c r="D52" s="612">
        <v>369</v>
      </c>
      <c r="E52" s="612">
        <v>285</v>
      </c>
      <c r="F52" s="613">
        <v>236</v>
      </c>
      <c r="G52" s="612">
        <v>1218</v>
      </c>
      <c r="H52" s="612"/>
      <c r="I52" s="612"/>
      <c r="J52" s="613"/>
    </row>
    <row r="53" spans="2:10" s="586" customFormat="1" ht="10.5">
      <c r="B53" s="597" t="s">
        <v>306</v>
      </c>
      <c r="C53" s="598">
        <v>18251</v>
      </c>
      <c r="D53" s="598">
        <v>20116</v>
      </c>
      <c r="E53" s="598">
        <v>19083</v>
      </c>
      <c r="F53" s="599">
        <v>18280</v>
      </c>
      <c r="G53" s="598">
        <v>17242</v>
      </c>
      <c r="H53" s="598"/>
      <c r="I53" s="598"/>
      <c r="J53" s="599"/>
    </row>
    <row r="54" spans="2:10" s="586" customFormat="1" ht="10.5" thickBot="1">
      <c r="B54" s="615" t="s">
        <v>307</v>
      </c>
      <c r="C54" s="616">
        <v>32558</v>
      </c>
      <c r="D54" s="616">
        <v>34129</v>
      </c>
      <c r="E54" s="616">
        <v>33324</v>
      </c>
      <c r="F54" s="617">
        <v>32595</v>
      </c>
      <c r="G54" s="616">
        <v>32029</v>
      </c>
      <c r="H54" s="616"/>
      <c r="I54" s="616"/>
      <c r="J54" s="617"/>
    </row>
    <row r="55" spans="2:10" s="586" customFormat="1" ht="12" thickBot="1">
      <c r="B55" s="618" t="s">
        <v>308</v>
      </c>
      <c r="C55" s="604">
        <v>68983</v>
      </c>
      <c r="D55" s="604">
        <v>70770</v>
      </c>
      <c r="E55" s="604">
        <v>71551</v>
      </c>
      <c r="F55" s="605">
        <v>71202</v>
      </c>
      <c r="G55" s="604">
        <v>68361</v>
      </c>
      <c r="H55" s="604"/>
      <c r="I55" s="604"/>
      <c r="J55" s="605"/>
    </row>
    <row r="56" spans="2:10" s="586" customFormat="1" ht="17.25" customHeight="1">
      <c r="B56" s="587"/>
      <c r="C56" s="619"/>
      <c r="D56" s="619"/>
      <c r="E56" s="619"/>
      <c r="F56" s="619"/>
      <c r="G56" s="619"/>
      <c r="H56" s="619"/>
      <c r="I56" s="619"/>
      <c r="J56" s="619"/>
    </row>
    <row r="58" spans="3:10" ht="12">
      <c r="C58" s="620"/>
      <c r="D58" s="620"/>
      <c r="E58" s="620"/>
      <c r="F58" s="620"/>
      <c r="G58" s="620"/>
      <c r="H58" s="620"/>
      <c r="I58" s="620"/>
      <c r="J58" s="620"/>
    </row>
    <row r="59" spans="2:10" ht="12.75" customHeight="1">
      <c r="B59" s="621"/>
      <c r="C59" s="622"/>
      <c r="D59" s="622"/>
      <c r="E59" s="622"/>
      <c r="F59" s="622"/>
      <c r="G59" s="622"/>
      <c r="H59" s="622"/>
      <c r="I59" s="622"/>
      <c r="J59" s="622"/>
    </row>
    <row r="60" spans="2:10" ht="12.75" customHeight="1">
      <c r="B60" s="623"/>
      <c r="C60" s="622"/>
      <c r="D60" s="622"/>
      <c r="E60" s="622"/>
      <c r="F60" s="622"/>
      <c r="G60" s="622"/>
      <c r="H60" s="622"/>
      <c r="I60" s="622"/>
      <c r="J60" s="622"/>
    </row>
    <row r="61" spans="2:10" ht="12.75" customHeight="1">
      <c r="B61" s="621"/>
      <c r="C61" s="624"/>
      <c r="D61" s="624"/>
      <c r="E61" s="624"/>
      <c r="F61" s="624"/>
      <c r="G61" s="624"/>
      <c r="H61" s="624"/>
      <c r="I61" s="624"/>
      <c r="J61" s="624"/>
    </row>
    <row r="62" spans="2:10" ht="12.75" customHeight="1">
      <c r="B62" s="625"/>
      <c r="C62" s="626"/>
      <c r="D62" s="626"/>
      <c r="E62" s="626"/>
      <c r="F62" s="626"/>
      <c r="G62" s="626"/>
      <c r="H62" s="626"/>
      <c r="I62" s="626"/>
      <c r="J62" s="626"/>
    </row>
    <row r="63" spans="2:10" ht="12.75" customHeight="1">
      <c r="B63" s="625"/>
      <c r="C63" s="627"/>
      <c r="D63" s="627"/>
      <c r="E63" s="627"/>
      <c r="F63" s="627"/>
      <c r="G63" s="627"/>
      <c r="H63" s="627"/>
      <c r="I63" s="627"/>
      <c r="J63" s="627"/>
    </row>
    <row r="64" spans="2:10" ht="25.5" customHeight="1">
      <c r="B64" s="625"/>
      <c r="C64" s="627"/>
      <c r="D64" s="627"/>
      <c r="E64" s="627"/>
      <c r="F64" s="627"/>
      <c r="G64" s="627"/>
      <c r="H64" s="627"/>
      <c r="I64" s="627"/>
      <c r="J64" s="627"/>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186" ht="12.75" customHeight="1"/>
    <row r="1187" ht="22.5"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2:R82"/>
  <sheetViews>
    <sheetView showGridLines="0" view="pageBreakPreview" zoomScaleSheetLayoutView="100" zoomScalePageLayoutView="0" workbookViewId="0" topLeftCell="A1">
      <pane xSplit="2" ySplit="4" topLeftCell="G5"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outlineLevelRow="1"/>
  <cols>
    <col min="1" max="1" width="1.28515625" style="115" customWidth="1"/>
    <col min="2" max="2" width="64.57421875" style="40" customWidth="1"/>
    <col min="3" max="6" width="8.57421875" style="27" customWidth="1"/>
    <col min="7" max="7" width="9.00390625" style="27" customWidth="1"/>
    <col min="8" max="11" width="8.57421875" style="27" customWidth="1"/>
    <col min="12" max="12" width="9.00390625" style="27" customWidth="1"/>
    <col min="13" max="14" width="8.57421875" style="27" customWidth="1"/>
    <col min="15" max="16" width="8.28125" style="27" customWidth="1"/>
    <col min="17" max="17" width="9.00390625" style="27" customWidth="1"/>
    <col min="18" max="16384" width="9.140625" style="7" customWidth="1"/>
  </cols>
  <sheetData>
    <row r="2" ht="15">
      <c r="B2" s="520" t="s">
        <v>310</v>
      </c>
    </row>
    <row r="3" ht="9.75" customHeight="1"/>
    <row r="4" spans="2:17" s="23" customFormat="1" ht="21" customHeight="1">
      <c r="B4" s="45" t="s">
        <v>215</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row>
    <row r="5" spans="2:17" s="88" customFormat="1" ht="6.75" customHeight="1">
      <c r="B5" s="187"/>
      <c r="C5" s="187"/>
      <c r="D5" s="187"/>
      <c r="E5" s="187"/>
      <c r="F5" s="187"/>
      <c r="G5" s="187"/>
      <c r="H5" s="187"/>
      <c r="I5" s="187"/>
      <c r="J5" s="187"/>
      <c r="K5" s="187"/>
      <c r="L5" s="187"/>
      <c r="M5" s="187"/>
      <c r="N5" s="187"/>
      <c r="O5" s="187"/>
      <c r="P5" s="187"/>
      <c r="Q5" s="187"/>
    </row>
    <row r="6" spans="2:17" s="23" customFormat="1" ht="10.5">
      <c r="B6" s="528" t="s">
        <v>311</v>
      </c>
      <c r="C6" s="82"/>
      <c r="D6" s="82"/>
      <c r="E6" s="82"/>
      <c r="F6" s="82"/>
      <c r="G6" s="338"/>
      <c r="H6" s="82"/>
      <c r="I6" s="82"/>
      <c r="J6" s="82"/>
      <c r="K6" s="82"/>
      <c r="L6" s="338"/>
      <c r="M6" s="82"/>
      <c r="N6" s="82"/>
      <c r="O6" s="82"/>
      <c r="P6" s="82"/>
      <c r="Q6" s="338"/>
    </row>
    <row r="7" spans="2:17" s="23" customFormat="1" ht="10.5">
      <c r="B7" s="529" t="s">
        <v>312</v>
      </c>
      <c r="C7" s="229">
        <v>145</v>
      </c>
      <c r="D7" s="229">
        <v>-229</v>
      </c>
      <c r="E7" s="229">
        <v>652</v>
      </c>
      <c r="F7" s="229">
        <v>-478</v>
      </c>
      <c r="G7" s="339">
        <v>90</v>
      </c>
      <c r="H7" s="229">
        <v>126</v>
      </c>
      <c r="I7" s="229">
        <v>-5390</v>
      </c>
      <c r="J7" s="229">
        <v>615</v>
      </c>
      <c r="K7" s="229">
        <v>-1179</v>
      </c>
      <c r="L7" s="339">
        <v>-5828</v>
      </c>
      <c r="M7" s="229">
        <v>868</v>
      </c>
      <c r="N7" s="229">
        <v>1549</v>
      </c>
      <c r="O7" s="229">
        <v>885</v>
      </c>
      <c r="P7" s="229">
        <v>-69</v>
      </c>
      <c r="Q7" s="339">
        <v>3233</v>
      </c>
    </row>
    <row r="8" spans="2:17" s="23" customFormat="1" ht="9.75">
      <c r="B8" s="530" t="s">
        <v>313</v>
      </c>
      <c r="C8" s="230"/>
      <c r="D8" s="230"/>
      <c r="E8" s="230"/>
      <c r="F8" s="230"/>
      <c r="G8" s="340"/>
      <c r="H8" s="230"/>
      <c r="I8" s="230"/>
      <c r="J8" s="230"/>
      <c r="K8" s="230"/>
      <c r="L8" s="340"/>
      <c r="M8" s="230"/>
      <c r="N8" s="230"/>
      <c r="O8" s="230"/>
      <c r="P8" s="230"/>
      <c r="Q8" s="340"/>
    </row>
    <row r="9" spans="2:17" s="101" customFormat="1" ht="11.25" customHeight="1">
      <c r="B9" s="531" t="s">
        <v>233</v>
      </c>
      <c r="C9" s="230">
        <v>-10</v>
      </c>
      <c r="D9" s="230">
        <v>-4</v>
      </c>
      <c r="E9" s="230">
        <v>-20</v>
      </c>
      <c r="F9" s="230">
        <v>-6</v>
      </c>
      <c r="G9" s="340">
        <v>-40</v>
      </c>
      <c r="H9" s="230">
        <v>-16</v>
      </c>
      <c r="I9" s="230">
        <v>-21</v>
      </c>
      <c r="J9" s="230">
        <v>-23</v>
      </c>
      <c r="K9" s="230">
        <v>3</v>
      </c>
      <c r="L9" s="340">
        <v>-57</v>
      </c>
      <c r="M9" s="230">
        <v>-31</v>
      </c>
      <c r="N9" s="230">
        <v>-73</v>
      </c>
      <c r="O9" s="230">
        <v>-85</v>
      </c>
      <c r="P9" s="230">
        <v>-64</v>
      </c>
      <c r="Q9" s="340">
        <v>-253</v>
      </c>
    </row>
    <row r="10" spans="2:17" s="101" customFormat="1" ht="9.75">
      <c r="B10" s="531" t="s">
        <v>314</v>
      </c>
      <c r="C10" s="230">
        <v>523</v>
      </c>
      <c r="D10" s="230">
        <v>520</v>
      </c>
      <c r="E10" s="230">
        <v>526</v>
      </c>
      <c r="F10" s="230">
        <v>542</v>
      </c>
      <c r="G10" s="340">
        <v>2111</v>
      </c>
      <c r="H10" s="230">
        <v>522</v>
      </c>
      <c r="I10" s="230">
        <v>524</v>
      </c>
      <c r="J10" s="230">
        <v>460</v>
      </c>
      <c r="K10" s="230">
        <v>485</v>
      </c>
      <c r="L10" s="340">
        <v>1991</v>
      </c>
      <c r="M10" s="230">
        <v>452</v>
      </c>
      <c r="N10" s="230">
        <v>464</v>
      </c>
      <c r="O10" s="230">
        <v>469</v>
      </c>
      <c r="P10" s="230">
        <v>510</v>
      </c>
      <c r="Q10" s="340">
        <v>1895</v>
      </c>
    </row>
    <row r="11" spans="2:17" s="101" customFormat="1" ht="9.75">
      <c r="B11" s="531" t="s">
        <v>315</v>
      </c>
      <c r="C11" s="230">
        <v>56</v>
      </c>
      <c r="D11" s="230">
        <v>72</v>
      </c>
      <c r="E11" s="230">
        <v>-37</v>
      </c>
      <c r="F11" s="230">
        <v>-27</v>
      </c>
      <c r="G11" s="340">
        <v>64</v>
      </c>
      <c r="H11" s="230">
        <v>-4</v>
      </c>
      <c r="I11" s="230">
        <v>796</v>
      </c>
      <c r="J11" s="230">
        <v>-31</v>
      </c>
      <c r="K11" s="230">
        <v>119</v>
      </c>
      <c r="L11" s="340">
        <v>880</v>
      </c>
      <c r="M11" s="230">
        <v>-218</v>
      </c>
      <c r="N11" s="230">
        <v>156</v>
      </c>
      <c r="O11" s="230">
        <v>48</v>
      </c>
      <c r="P11" s="230">
        <v>38</v>
      </c>
      <c r="Q11" s="340">
        <v>24</v>
      </c>
    </row>
    <row r="12" spans="2:17" s="101" customFormat="1" ht="9.75">
      <c r="B12" s="531" t="s">
        <v>316</v>
      </c>
      <c r="C12" s="230">
        <v>64</v>
      </c>
      <c r="D12" s="230">
        <v>78</v>
      </c>
      <c r="E12" s="230">
        <v>74</v>
      </c>
      <c r="F12" s="230">
        <v>56</v>
      </c>
      <c r="G12" s="340">
        <v>272</v>
      </c>
      <c r="H12" s="230">
        <v>52</v>
      </c>
      <c r="I12" s="230">
        <v>77</v>
      </c>
      <c r="J12" s="230">
        <v>63</v>
      </c>
      <c r="K12" s="230">
        <v>49</v>
      </c>
      <c r="L12" s="340">
        <v>241</v>
      </c>
      <c r="M12" s="230">
        <v>54</v>
      </c>
      <c r="N12" s="230">
        <v>51</v>
      </c>
      <c r="O12" s="230">
        <v>46</v>
      </c>
      <c r="P12" s="230">
        <v>48</v>
      </c>
      <c r="Q12" s="340">
        <v>199</v>
      </c>
    </row>
    <row r="13" spans="2:17" s="23" customFormat="1" ht="9.75">
      <c r="B13" s="531" t="s">
        <v>317</v>
      </c>
      <c r="C13" s="230">
        <v>0</v>
      </c>
      <c r="D13" s="230">
        <v>-2</v>
      </c>
      <c r="E13" s="230">
        <v>0</v>
      </c>
      <c r="F13" s="230">
        <v>0</v>
      </c>
      <c r="G13" s="340">
        <v>-2</v>
      </c>
      <c r="H13" s="230">
        <v>0</v>
      </c>
      <c r="I13" s="230">
        <v>-2</v>
      </c>
      <c r="J13" s="230">
        <v>0</v>
      </c>
      <c r="K13" s="230">
        <v>0</v>
      </c>
      <c r="L13" s="340">
        <v>-2</v>
      </c>
      <c r="M13" s="230">
        <v>0</v>
      </c>
      <c r="N13" s="230">
        <v>-2</v>
      </c>
      <c r="O13" s="230">
        <v>0</v>
      </c>
      <c r="P13" s="230">
        <v>0</v>
      </c>
      <c r="Q13" s="340">
        <v>-2</v>
      </c>
    </row>
    <row r="14" spans="2:17" s="23" customFormat="1" ht="9.75">
      <c r="B14" s="531" t="s">
        <v>318</v>
      </c>
      <c r="C14" s="230">
        <v>-43</v>
      </c>
      <c r="D14" s="230">
        <v>-48</v>
      </c>
      <c r="E14" s="230">
        <v>110</v>
      </c>
      <c r="F14" s="230">
        <v>75</v>
      </c>
      <c r="G14" s="340">
        <v>94</v>
      </c>
      <c r="H14" s="230">
        <v>36</v>
      </c>
      <c r="I14" s="230">
        <v>4971</v>
      </c>
      <c r="J14" s="230">
        <v>-254</v>
      </c>
      <c r="K14" s="230">
        <v>262</v>
      </c>
      <c r="L14" s="340">
        <v>5015</v>
      </c>
      <c r="M14" s="230">
        <v>113</v>
      </c>
      <c r="N14" s="230">
        <v>488</v>
      </c>
      <c r="O14" s="230">
        <v>107</v>
      </c>
      <c r="P14" s="230">
        <v>398</v>
      </c>
      <c r="Q14" s="340">
        <v>1106</v>
      </c>
    </row>
    <row r="15" spans="1:17" s="23" customFormat="1" ht="10.5">
      <c r="A15" s="156"/>
      <c r="B15" s="531" t="s">
        <v>258</v>
      </c>
      <c r="C15" s="230">
        <v>-32</v>
      </c>
      <c r="D15" s="230">
        <v>-36</v>
      </c>
      <c r="E15" s="230">
        <v>154</v>
      </c>
      <c r="F15" s="230">
        <v>-19</v>
      </c>
      <c r="G15" s="340">
        <v>67</v>
      </c>
      <c r="H15" s="230">
        <v>28</v>
      </c>
      <c r="I15" s="230">
        <v>-340</v>
      </c>
      <c r="J15" s="230">
        <v>129</v>
      </c>
      <c r="K15" s="230">
        <v>-235</v>
      </c>
      <c r="L15" s="340">
        <v>-418</v>
      </c>
      <c r="M15" s="230">
        <v>166</v>
      </c>
      <c r="N15" s="230">
        <v>402</v>
      </c>
      <c r="O15" s="230">
        <v>170</v>
      </c>
      <c r="P15" s="230">
        <v>-273</v>
      </c>
      <c r="Q15" s="340">
        <v>465</v>
      </c>
    </row>
    <row r="16" spans="1:17" s="23" customFormat="1" ht="10.5">
      <c r="A16" s="156"/>
      <c r="B16" s="531" t="s">
        <v>319</v>
      </c>
      <c r="C16" s="230">
        <v>56</v>
      </c>
      <c r="D16" s="230">
        <v>159</v>
      </c>
      <c r="E16" s="230">
        <v>41</v>
      </c>
      <c r="F16" s="230">
        <v>135</v>
      </c>
      <c r="G16" s="340">
        <v>391</v>
      </c>
      <c r="H16" s="230">
        <v>63</v>
      </c>
      <c r="I16" s="230">
        <v>-110</v>
      </c>
      <c r="J16" s="230">
        <v>64</v>
      </c>
      <c r="K16" s="230">
        <v>124</v>
      </c>
      <c r="L16" s="340">
        <v>141</v>
      </c>
      <c r="M16" s="230">
        <v>56</v>
      </c>
      <c r="N16" s="230">
        <v>142</v>
      </c>
      <c r="O16" s="230">
        <v>139</v>
      </c>
      <c r="P16" s="230">
        <v>126</v>
      </c>
      <c r="Q16" s="340">
        <v>463</v>
      </c>
    </row>
    <row r="17" spans="1:17" s="23" customFormat="1" ht="10.5">
      <c r="A17" s="156"/>
      <c r="B17" s="532" t="s">
        <v>320</v>
      </c>
      <c r="C17" s="232">
        <f>C18+C19+C20</f>
        <v>-2011</v>
      </c>
      <c r="D17" s="232">
        <f aca="true" t="shared" si="0" ref="D17:N17">D18+D19+D20</f>
        <v>3807</v>
      </c>
      <c r="E17" s="232">
        <f t="shared" si="0"/>
        <v>-294</v>
      </c>
      <c r="F17" s="232">
        <f t="shared" si="0"/>
        <v>1313</v>
      </c>
      <c r="G17" s="341">
        <f t="shared" si="0"/>
        <v>2815</v>
      </c>
      <c r="H17" s="232">
        <f t="shared" si="0"/>
        <v>-3965</v>
      </c>
      <c r="I17" s="232">
        <f t="shared" si="0"/>
        <v>3615</v>
      </c>
      <c r="J17" s="232">
        <f t="shared" si="0"/>
        <v>1083</v>
      </c>
      <c r="K17" s="232">
        <f t="shared" si="0"/>
        <v>1019</v>
      </c>
      <c r="L17" s="341">
        <f t="shared" si="0"/>
        <v>1752</v>
      </c>
      <c r="M17" s="232">
        <f t="shared" si="0"/>
        <v>-419</v>
      </c>
      <c r="N17" s="232">
        <f t="shared" si="0"/>
        <v>-371</v>
      </c>
      <c r="O17" s="232">
        <v>-1482</v>
      </c>
      <c r="P17" s="232">
        <v>952</v>
      </c>
      <c r="Q17" s="341">
        <v>-1320</v>
      </c>
    </row>
    <row r="18" spans="1:17" s="23" customFormat="1" ht="10.5">
      <c r="A18" s="156"/>
      <c r="B18" s="533" t="s">
        <v>321</v>
      </c>
      <c r="C18" s="231">
        <v>-1524</v>
      </c>
      <c r="D18" s="231">
        <v>2720</v>
      </c>
      <c r="E18" s="231">
        <v>-1547</v>
      </c>
      <c r="F18" s="231">
        <v>1325</v>
      </c>
      <c r="G18" s="342">
        <v>974</v>
      </c>
      <c r="H18" s="231">
        <v>-2404</v>
      </c>
      <c r="I18" s="231">
        <v>3253</v>
      </c>
      <c r="J18" s="231">
        <v>223</v>
      </c>
      <c r="K18" s="231">
        <v>3034</v>
      </c>
      <c r="L18" s="342">
        <v>4106</v>
      </c>
      <c r="M18" s="231">
        <v>-334</v>
      </c>
      <c r="N18" s="231">
        <v>-437</v>
      </c>
      <c r="O18" s="231">
        <v>-1143</v>
      </c>
      <c r="P18" s="231">
        <v>1259</v>
      </c>
      <c r="Q18" s="342">
        <v>-655</v>
      </c>
    </row>
    <row r="19" spans="1:17" s="23" customFormat="1" ht="10.5">
      <c r="A19" s="156"/>
      <c r="B19" s="533" t="s">
        <v>322</v>
      </c>
      <c r="C19" s="231">
        <v>-550</v>
      </c>
      <c r="D19" s="231">
        <v>29</v>
      </c>
      <c r="E19" s="231">
        <v>-207</v>
      </c>
      <c r="F19" s="231">
        <v>1133</v>
      </c>
      <c r="G19" s="342">
        <v>405</v>
      </c>
      <c r="H19" s="231">
        <v>-780</v>
      </c>
      <c r="I19" s="231">
        <v>-177</v>
      </c>
      <c r="J19" s="231">
        <v>-36</v>
      </c>
      <c r="K19" s="231">
        <v>1917</v>
      </c>
      <c r="L19" s="342">
        <v>924</v>
      </c>
      <c r="M19" s="231">
        <v>-332</v>
      </c>
      <c r="N19" s="231">
        <v>-1215</v>
      </c>
      <c r="O19" s="231">
        <v>1381</v>
      </c>
      <c r="P19" s="231">
        <v>1424</v>
      </c>
      <c r="Q19" s="342">
        <v>1258</v>
      </c>
    </row>
    <row r="20" spans="1:17" s="23" customFormat="1" ht="10.5">
      <c r="A20" s="156"/>
      <c r="B20" s="533" t="s">
        <v>323</v>
      </c>
      <c r="C20" s="231">
        <v>63</v>
      </c>
      <c r="D20" s="231">
        <v>1058</v>
      </c>
      <c r="E20" s="231">
        <v>1460</v>
      </c>
      <c r="F20" s="231">
        <v>-1145</v>
      </c>
      <c r="G20" s="342">
        <v>1436</v>
      </c>
      <c r="H20" s="231">
        <v>-781</v>
      </c>
      <c r="I20" s="231">
        <v>539</v>
      </c>
      <c r="J20" s="231">
        <v>896</v>
      </c>
      <c r="K20" s="231">
        <v>-3932</v>
      </c>
      <c r="L20" s="342">
        <v>-3278</v>
      </c>
      <c r="M20" s="231">
        <v>247</v>
      </c>
      <c r="N20" s="231">
        <v>1281</v>
      </c>
      <c r="O20" s="231">
        <v>-1720</v>
      </c>
      <c r="P20" s="231">
        <v>-1731</v>
      </c>
      <c r="Q20" s="342">
        <v>-1923</v>
      </c>
    </row>
    <row r="21" spans="1:17" s="23" customFormat="1" ht="10.5">
      <c r="A21" s="156"/>
      <c r="B21" s="531" t="s">
        <v>324</v>
      </c>
      <c r="C21" s="230">
        <v>-78</v>
      </c>
      <c r="D21" s="230">
        <v>-7</v>
      </c>
      <c r="E21" s="230">
        <v>-71</v>
      </c>
      <c r="F21" s="230">
        <f>-58-1</f>
        <v>-59</v>
      </c>
      <c r="G21" s="340">
        <v>-215</v>
      </c>
      <c r="H21" s="230">
        <v>-225</v>
      </c>
      <c r="I21" s="230">
        <v>-61</v>
      </c>
      <c r="J21" s="230">
        <v>101</v>
      </c>
      <c r="K21" s="230">
        <v>-175</v>
      </c>
      <c r="L21" s="340">
        <v>-360</v>
      </c>
      <c r="M21" s="230">
        <v>26</v>
      </c>
      <c r="N21" s="230">
        <v>-109</v>
      </c>
      <c r="O21" s="230">
        <v>-114</v>
      </c>
      <c r="P21" s="230">
        <v>-55</v>
      </c>
      <c r="Q21" s="340">
        <v>-252</v>
      </c>
    </row>
    <row r="22" spans="1:17" s="23" customFormat="1" ht="10.5" thickBot="1">
      <c r="A22" s="156"/>
      <c r="B22" s="530" t="s">
        <v>325</v>
      </c>
      <c r="C22" s="230">
        <v>-2</v>
      </c>
      <c r="D22" s="230">
        <v>-21</v>
      </c>
      <c r="E22" s="230">
        <v>-40</v>
      </c>
      <c r="F22" s="230">
        <v>-44</v>
      </c>
      <c r="G22" s="340">
        <v>-107</v>
      </c>
      <c r="H22" s="230">
        <v>-57</v>
      </c>
      <c r="I22" s="230">
        <v>-4</v>
      </c>
      <c r="J22" s="230">
        <v>-43</v>
      </c>
      <c r="K22" s="230">
        <v>-64</v>
      </c>
      <c r="L22" s="340">
        <v>-168</v>
      </c>
      <c r="M22" s="230">
        <v>-87</v>
      </c>
      <c r="N22" s="230">
        <v>-18</v>
      </c>
      <c r="O22" s="230">
        <v>-51</v>
      </c>
      <c r="P22" s="230">
        <v>-48</v>
      </c>
      <c r="Q22" s="340">
        <v>-204</v>
      </c>
    </row>
    <row r="23" spans="1:17" s="23" customFormat="1" ht="10.5" thickBot="1">
      <c r="A23" s="156"/>
      <c r="B23" s="534" t="s">
        <v>326</v>
      </c>
      <c r="C23" s="233">
        <f aca="true" t="shared" si="1" ref="C23:H23">SUM(C7:C17,C21:C22)</f>
        <v>-1332</v>
      </c>
      <c r="D23" s="233">
        <f t="shared" si="1"/>
        <v>4289</v>
      </c>
      <c r="E23" s="233">
        <f t="shared" si="1"/>
        <v>1095</v>
      </c>
      <c r="F23" s="233">
        <f t="shared" si="1"/>
        <v>1488</v>
      </c>
      <c r="G23" s="292">
        <f t="shared" si="1"/>
        <v>5540</v>
      </c>
      <c r="H23" s="233">
        <f t="shared" si="1"/>
        <v>-3440</v>
      </c>
      <c r="I23" s="233">
        <f aca="true" t="shared" si="2" ref="I23:N23">SUM(I7:I17,I21:I22)</f>
        <v>4055</v>
      </c>
      <c r="J23" s="233">
        <f t="shared" si="2"/>
        <v>2164</v>
      </c>
      <c r="K23" s="233">
        <f t="shared" si="2"/>
        <v>408</v>
      </c>
      <c r="L23" s="292">
        <f t="shared" si="2"/>
        <v>3187</v>
      </c>
      <c r="M23" s="233">
        <f t="shared" si="2"/>
        <v>980</v>
      </c>
      <c r="N23" s="233">
        <f t="shared" si="2"/>
        <v>2679</v>
      </c>
      <c r="O23" s="233">
        <v>132</v>
      </c>
      <c r="P23" s="233">
        <v>1563</v>
      </c>
      <c r="Q23" s="292">
        <v>5354</v>
      </c>
    </row>
    <row r="24" spans="1:17" s="23" customFormat="1" ht="10.5">
      <c r="A24" s="156"/>
      <c r="B24" s="528" t="s">
        <v>327</v>
      </c>
      <c r="C24" s="230"/>
      <c r="D24" s="230"/>
      <c r="E24" s="230"/>
      <c r="F24" s="230"/>
      <c r="G24" s="340"/>
      <c r="H24" s="230"/>
      <c r="I24" s="230"/>
      <c r="J24" s="230"/>
      <c r="K24" s="230"/>
      <c r="L24" s="340"/>
      <c r="M24" s="230"/>
      <c r="N24" s="230"/>
      <c r="O24" s="230"/>
      <c r="P24" s="230"/>
      <c r="Q24" s="340"/>
    </row>
    <row r="25" spans="1:17" s="23" customFormat="1" ht="10.5">
      <c r="A25" s="156"/>
      <c r="B25" s="524" t="s">
        <v>328</v>
      </c>
      <c r="C25" s="230">
        <v>-524</v>
      </c>
      <c r="D25" s="230">
        <v>-460</v>
      </c>
      <c r="E25" s="230">
        <v>-622</v>
      </c>
      <c r="F25" s="230">
        <v>-776</v>
      </c>
      <c r="G25" s="340">
        <v>-2382</v>
      </c>
      <c r="H25" s="230">
        <v>-761</v>
      </c>
      <c r="I25" s="230">
        <v>-943</v>
      </c>
      <c r="J25" s="230">
        <v>-973</v>
      </c>
      <c r="K25" s="230">
        <v>-1023</v>
      </c>
      <c r="L25" s="340">
        <v>-3700</v>
      </c>
      <c r="M25" s="230">
        <v>-616</v>
      </c>
      <c r="N25" s="230">
        <v>-629</v>
      </c>
      <c r="O25" s="230">
        <v>-605</v>
      </c>
      <c r="P25" s="230">
        <v>-1229</v>
      </c>
      <c r="Q25" s="340">
        <v>-3079</v>
      </c>
    </row>
    <row r="26" spans="1:17" s="23" customFormat="1" ht="10.5">
      <c r="A26" s="156"/>
      <c r="B26" s="524" t="s">
        <v>329</v>
      </c>
      <c r="C26" s="230">
        <v>91</v>
      </c>
      <c r="D26" s="230">
        <v>27</v>
      </c>
      <c r="E26" s="230">
        <v>15</v>
      </c>
      <c r="F26" s="230">
        <v>31</v>
      </c>
      <c r="G26" s="340">
        <v>164</v>
      </c>
      <c r="H26" s="230">
        <v>20</v>
      </c>
      <c r="I26" s="230">
        <v>321</v>
      </c>
      <c r="J26" s="230">
        <v>15</v>
      </c>
      <c r="K26" s="230">
        <v>44</v>
      </c>
      <c r="L26" s="340">
        <v>400</v>
      </c>
      <c r="M26" s="230">
        <v>43</v>
      </c>
      <c r="N26" s="230">
        <v>11</v>
      </c>
      <c r="O26" s="230">
        <v>16</v>
      </c>
      <c r="P26" s="230">
        <v>61</v>
      </c>
      <c r="Q26" s="340">
        <v>131</v>
      </c>
    </row>
    <row r="27" spans="1:17" s="23" customFormat="1" ht="10.5">
      <c r="A27" s="156"/>
      <c r="B27" s="530" t="s">
        <v>330</v>
      </c>
      <c r="C27" s="230">
        <v>0</v>
      </c>
      <c r="D27" s="230">
        <v>-2</v>
      </c>
      <c r="E27" s="230">
        <v>0</v>
      </c>
      <c r="F27" s="230">
        <v>-534</v>
      </c>
      <c r="G27" s="340">
        <v>-536</v>
      </c>
      <c r="H27" s="230">
        <v>-62</v>
      </c>
      <c r="I27" s="230">
        <v>-683</v>
      </c>
      <c r="J27" s="230">
        <v>0</v>
      </c>
      <c r="K27" s="230">
        <v>-47</v>
      </c>
      <c r="L27" s="340">
        <v>-792</v>
      </c>
      <c r="M27" s="230">
        <v>0</v>
      </c>
      <c r="N27" s="230">
        <v>-35</v>
      </c>
      <c r="O27" s="230">
        <v>0</v>
      </c>
      <c r="P27" s="230">
        <v>-1160</v>
      </c>
      <c r="Q27" s="340">
        <v>-1195</v>
      </c>
    </row>
    <row r="28" spans="1:17" s="23" customFormat="1" ht="10.5">
      <c r="A28" s="156"/>
      <c r="B28" s="530" t="s">
        <v>331</v>
      </c>
      <c r="C28" s="230">
        <v>0</v>
      </c>
      <c r="D28" s="230">
        <v>0</v>
      </c>
      <c r="E28" s="230">
        <v>0</v>
      </c>
      <c r="F28" s="230">
        <v>0</v>
      </c>
      <c r="G28" s="340">
        <v>0</v>
      </c>
      <c r="H28" s="230">
        <v>0</v>
      </c>
      <c r="I28" s="230">
        <v>46</v>
      </c>
      <c r="J28" s="230">
        <v>2</v>
      </c>
      <c r="K28" s="230">
        <v>0</v>
      </c>
      <c r="L28" s="340">
        <v>48</v>
      </c>
      <c r="M28" s="230">
        <v>0</v>
      </c>
      <c r="N28" s="230">
        <v>1</v>
      </c>
      <c r="O28" s="230">
        <v>0</v>
      </c>
      <c r="P28" s="230">
        <v>0</v>
      </c>
      <c r="Q28" s="340">
        <v>1</v>
      </c>
    </row>
    <row r="29" spans="1:17" s="23" customFormat="1" ht="10.5" hidden="1" outlineLevel="1">
      <c r="A29" s="156"/>
      <c r="B29" s="530" t="s">
        <v>332</v>
      </c>
      <c r="C29" s="230">
        <v>0</v>
      </c>
      <c r="D29" s="230">
        <v>0</v>
      </c>
      <c r="E29" s="230"/>
      <c r="F29" s="230">
        <v>0</v>
      </c>
      <c r="G29" s="340">
        <v>0</v>
      </c>
      <c r="H29" s="230">
        <v>0</v>
      </c>
      <c r="I29" s="230">
        <v>0</v>
      </c>
      <c r="J29" s="230">
        <v>0</v>
      </c>
      <c r="K29" s="230">
        <v>0</v>
      </c>
      <c r="L29" s="340">
        <v>0</v>
      </c>
      <c r="M29" s="230">
        <v>0</v>
      </c>
      <c r="N29" s="230">
        <v>0</v>
      </c>
      <c r="O29" s="230">
        <v>0</v>
      </c>
      <c r="P29" s="230">
        <v>0</v>
      </c>
      <c r="Q29" s="340">
        <v>0</v>
      </c>
    </row>
    <row r="30" spans="1:17" s="23" customFormat="1" ht="10.5" hidden="1" outlineLevel="1">
      <c r="A30" s="156"/>
      <c r="B30" s="530" t="s">
        <v>333</v>
      </c>
      <c r="C30" s="230">
        <f>12-12</f>
        <v>0</v>
      </c>
      <c r="D30" s="230">
        <v>0</v>
      </c>
      <c r="E30" s="230">
        <v>0</v>
      </c>
      <c r="F30" s="230">
        <v>0</v>
      </c>
      <c r="G30" s="340">
        <v>0</v>
      </c>
      <c r="H30" s="230">
        <v>0</v>
      </c>
      <c r="I30" s="230">
        <v>0</v>
      </c>
      <c r="J30" s="230">
        <v>0</v>
      </c>
      <c r="K30" s="230">
        <v>0</v>
      </c>
      <c r="L30" s="340">
        <v>0</v>
      </c>
      <c r="M30" s="230">
        <v>0</v>
      </c>
      <c r="N30" s="230">
        <v>0</v>
      </c>
      <c r="O30" s="230">
        <v>0</v>
      </c>
      <c r="P30" s="230">
        <v>0</v>
      </c>
      <c r="Q30" s="340">
        <v>0</v>
      </c>
    </row>
    <row r="31" spans="1:17" s="23" customFormat="1" ht="10.5" hidden="1" outlineLevel="1">
      <c r="A31" s="156"/>
      <c r="B31" s="530" t="s">
        <v>334</v>
      </c>
      <c r="C31" s="230">
        <v>0</v>
      </c>
      <c r="D31" s="230">
        <v>0</v>
      </c>
      <c r="E31" s="230">
        <v>0</v>
      </c>
      <c r="F31" s="230">
        <v>0</v>
      </c>
      <c r="G31" s="340">
        <v>0</v>
      </c>
      <c r="H31" s="230">
        <v>0</v>
      </c>
      <c r="I31" s="230">
        <v>0</v>
      </c>
      <c r="J31" s="230">
        <v>0</v>
      </c>
      <c r="K31" s="230">
        <v>0</v>
      </c>
      <c r="L31" s="340">
        <v>0</v>
      </c>
      <c r="M31" s="230">
        <v>0</v>
      </c>
      <c r="N31" s="230">
        <v>0</v>
      </c>
      <c r="O31" s="230">
        <v>0</v>
      </c>
      <c r="P31" s="230">
        <v>0</v>
      </c>
      <c r="Q31" s="340">
        <v>0</v>
      </c>
    </row>
    <row r="32" spans="1:17" s="23" customFormat="1" ht="10.5" collapsed="1">
      <c r="A32" s="156"/>
      <c r="B32" s="530" t="s">
        <v>335</v>
      </c>
      <c r="C32" s="230">
        <v>12</v>
      </c>
      <c r="D32" s="230">
        <v>5</v>
      </c>
      <c r="E32" s="230">
        <v>1</v>
      </c>
      <c r="F32" s="230">
        <v>1</v>
      </c>
      <c r="G32" s="340">
        <v>19</v>
      </c>
      <c r="H32" s="230">
        <v>3</v>
      </c>
      <c r="I32" s="230">
        <v>-2</v>
      </c>
      <c r="J32" s="230">
        <v>-29</v>
      </c>
      <c r="K32" s="230">
        <v>1</v>
      </c>
      <c r="L32" s="340">
        <v>-27</v>
      </c>
      <c r="M32" s="230">
        <v>1</v>
      </c>
      <c r="N32" s="230">
        <v>17</v>
      </c>
      <c r="O32" s="230">
        <v>2</v>
      </c>
      <c r="P32" s="230">
        <v>8</v>
      </c>
      <c r="Q32" s="340">
        <v>28</v>
      </c>
    </row>
    <row r="33" spans="1:17" s="23" customFormat="1" ht="10.5">
      <c r="A33" s="156"/>
      <c r="B33" s="530" t="s">
        <v>336</v>
      </c>
      <c r="C33" s="230">
        <v>0</v>
      </c>
      <c r="D33" s="230">
        <v>2</v>
      </c>
      <c r="E33" s="230">
        <v>20</v>
      </c>
      <c r="F33" s="230">
        <v>0</v>
      </c>
      <c r="G33" s="340">
        <v>22</v>
      </c>
      <c r="H33" s="230">
        <v>0</v>
      </c>
      <c r="I33" s="230">
        <v>2</v>
      </c>
      <c r="J33" s="230">
        <v>0</v>
      </c>
      <c r="K33" s="230">
        <v>0</v>
      </c>
      <c r="L33" s="340">
        <v>2</v>
      </c>
      <c r="M33" s="230">
        <v>0</v>
      </c>
      <c r="N33" s="230">
        <v>3</v>
      </c>
      <c r="O33" s="230">
        <v>115</v>
      </c>
      <c r="P33" s="230">
        <v>75</v>
      </c>
      <c r="Q33" s="340">
        <v>192</v>
      </c>
    </row>
    <row r="34" spans="1:17" s="23" customFormat="1" ht="10.5">
      <c r="A34" s="156"/>
      <c r="B34" s="530" t="s">
        <v>337</v>
      </c>
      <c r="C34" s="230">
        <v>274</v>
      </c>
      <c r="D34" s="230">
        <v>-241</v>
      </c>
      <c r="E34" s="230">
        <v>242</v>
      </c>
      <c r="F34" s="230">
        <v>-3</v>
      </c>
      <c r="G34" s="340">
        <v>272</v>
      </c>
      <c r="H34" s="230">
        <v>2</v>
      </c>
      <c r="I34" s="230">
        <v>1</v>
      </c>
      <c r="J34" s="230">
        <v>2</v>
      </c>
      <c r="K34" s="230">
        <v>0</v>
      </c>
      <c r="L34" s="340">
        <v>5</v>
      </c>
      <c r="M34" s="230">
        <v>1</v>
      </c>
      <c r="N34" s="230">
        <v>0</v>
      </c>
      <c r="O34" s="230">
        <v>0</v>
      </c>
      <c r="P34" s="230">
        <v>0</v>
      </c>
      <c r="Q34" s="340">
        <v>1</v>
      </c>
    </row>
    <row r="35" spans="1:17" s="23" customFormat="1" ht="10.5" thickBot="1">
      <c r="A35" s="156"/>
      <c r="B35" s="530" t="s">
        <v>129</v>
      </c>
      <c r="C35" s="230">
        <v>19</v>
      </c>
      <c r="D35" s="230">
        <v>33</v>
      </c>
      <c r="E35" s="230">
        <v>-72</v>
      </c>
      <c r="F35" s="230">
        <v>20</v>
      </c>
      <c r="G35" s="340">
        <v>0</v>
      </c>
      <c r="H35" s="230">
        <v>-18</v>
      </c>
      <c r="I35" s="230">
        <v>-6</v>
      </c>
      <c r="J35" s="230">
        <v>43</v>
      </c>
      <c r="K35" s="230">
        <v>25</v>
      </c>
      <c r="L35" s="340">
        <v>44</v>
      </c>
      <c r="M35" s="230">
        <v>3</v>
      </c>
      <c r="N35" s="230">
        <v>-118</v>
      </c>
      <c r="O35" s="230">
        <v>-119</v>
      </c>
      <c r="P35" s="230">
        <v>58</v>
      </c>
      <c r="Q35" s="340">
        <v>-175</v>
      </c>
    </row>
    <row r="36" spans="1:17" s="23" customFormat="1" ht="12" customHeight="1" thickBot="1">
      <c r="A36" s="156"/>
      <c r="B36" s="534" t="s">
        <v>338</v>
      </c>
      <c r="C36" s="233">
        <f aca="true" t="shared" si="3" ref="C36:H36">SUM(C25:C35)</f>
        <v>-128</v>
      </c>
      <c r="D36" s="233">
        <f t="shared" si="3"/>
        <v>-636</v>
      </c>
      <c r="E36" s="233">
        <f t="shared" si="3"/>
        <v>-416</v>
      </c>
      <c r="F36" s="233">
        <f t="shared" si="3"/>
        <v>-1261</v>
      </c>
      <c r="G36" s="292">
        <f t="shared" si="3"/>
        <v>-2441</v>
      </c>
      <c r="H36" s="233">
        <f t="shared" si="3"/>
        <v>-816</v>
      </c>
      <c r="I36" s="233">
        <f aca="true" t="shared" si="4" ref="I36:N36">SUM(I25:I35)</f>
        <v>-1264</v>
      </c>
      <c r="J36" s="233">
        <f t="shared" si="4"/>
        <v>-940</v>
      </c>
      <c r="K36" s="233">
        <f t="shared" si="4"/>
        <v>-1000</v>
      </c>
      <c r="L36" s="292">
        <f t="shared" si="4"/>
        <v>-4020</v>
      </c>
      <c r="M36" s="233">
        <f t="shared" si="4"/>
        <v>-568</v>
      </c>
      <c r="N36" s="233">
        <f t="shared" si="4"/>
        <v>-750</v>
      </c>
      <c r="O36" s="233">
        <v>-591</v>
      </c>
      <c r="P36" s="233">
        <v>-2187</v>
      </c>
      <c r="Q36" s="292">
        <v>-4096</v>
      </c>
    </row>
    <row r="37" spans="1:17" s="23" customFormat="1" ht="10.5">
      <c r="A37" s="156"/>
      <c r="B37" s="528" t="s">
        <v>339</v>
      </c>
      <c r="C37" s="234"/>
      <c r="D37" s="234"/>
      <c r="E37" s="234"/>
      <c r="F37" s="234"/>
      <c r="G37" s="343"/>
      <c r="H37" s="234"/>
      <c r="I37" s="234"/>
      <c r="J37" s="234"/>
      <c r="K37" s="234"/>
      <c r="L37" s="343"/>
      <c r="M37" s="234"/>
      <c r="N37" s="234"/>
      <c r="O37" s="234"/>
      <c r="P37" s="234"/>
      <c r="Q37" s="343"/>
    </row>
    <row r="38" spans="1:17" s="23" customFormat="1" ht="10.5">
      <c r="A38" s="156"/>
      <c r="B38" s="530" t="s">
        <v>340</v>
      </c>
      <c r="C38" s="230">
        <v>2994</v>
      </c>
      <c r="D38" s="230">
        <v>44</v>
      </c>
      <c r="E38" s="230">
        <v>367</v>
      </c>
      <c r="F38" s="230">
        <v>184</v>
      </c>
      <c r="G38" s="340">
        <v>3589</v>
      </c>
      <c r="H38" s="230">
        <v>3401</v>
      </c>
      <c r="I38" s="230">
        <v>4965</v>
      </c>
      <c r="J38" s="230">
        <v>502</v>
      </c>
      <c r="K38" s="230">
        <v>771</v>
      </c>
      <c r="L38" s="340">
        <v>9639</v>
      </c>
      <c r="M38" s="230">
        <v>71</v>
      </c>
      <c r="N38" s="230">
        <v>304</v>
      </c>
      <c r="O38" s="230">
        <v>1989</v>
      </c>
      <c r="P38" s="230">
        <v>288</v>
      </c>
      <c r="Q38" s="340">
        <v>1896</v>
      </c>
    </row>
    <row r="39" spans="1:17" s="23" customFormat="1" ht="10.5">
      <c r="A39" s="156"/>
      <c r="B39" s="530" t="s">
        <v>341</v>
      </c>
      <c r="C39" s="230">
        <v>0</v>
      </c>
      <c r="D39" s="230">
        <v>400</v>
      </c>
      <c r="E39" s="230">
        <v>0</v>
      </c>
      <c r="F39" s="230">
        <v>300</v>
      </c>
      <c r="G39" s="340">
        <v>700</v>
      </c>
      <c r="H39" s="230">
        <v>0</v>
      </c>
      <c r="I39" s="230">
        <v>2350</v>
      </c>
      <c r="J39" s="230">
        <v>0</v>
      </c>
      <c r="K39" s="230">
        <v>0</v>
      </c>
      <c r="L39" s="340">
        <v>2350</v>
      </c>
      <c r="M39" s="230">
        <v>0</v>
      </c>
      <c r="N39" s="230">
        <v>0</v>
      </c>
      <c r="O39" s="230">
        <v>0</v>
      </c>
      <c r="P39" s="230">
        <v>0</v>
      </c>
      <c r="Q39" s="340">
        <v>0</v>
      </c>
    </row>
    <row r="40" spans="1:17" s="23" customFormat="1" ht="10.5">
      <c r="A40" s="156"/>
      <c r="B40" s="535" t="s">
        <v>342</v>
      </c>
      <c r="C40" s="230">
        <v>-2328</v>
      </c>
      <c r="D40" s="230">
        <v>-761</v>
      </c>
      <c r="E40" s="230">
        <v>-2233</v>
      </c>
      <c r="F40" s="230">
        <v>-111</v>
      </c>
      <c r="G40" s="340">
        <v>-5433</v>
      </c>
      <c r="H40" s="230">
        <v>-1009</v>
      </c>
      <c r="I40" s="230">
        <v>-5486</v>
      </c>
      <c r="J40" s="230">
        <v>-1354</v>
      </c>
      <c r="K40" s="230">
        <v>-1174</v>
      </c>
      <c r="L40" s="340">
        <v>-9023</v>
      </c>
      <c r="M40" s="230">
        <v>-1275</v>
      </c>
      <c r="N40" s="230">
        <v>-1078</v>
      </c>
      <c r="O40" s="230">
        <v>-72</v>
      </c>
      <c r="P40" s="230">
        <v>-2102</v>
      </c>
      <c r="Q40" s="340">
        <v>-3771</v>
      </c>
    </row>
    <row r="41" spans="1:17" s="23" customFormat="1" ht="10.5">
      <c r="A41" s="156"/>
      <c r="B41" s="530" t="s">
        <v>343</v>
      </c>
      <c r="C41" s="230">
        <v>0</v>
      </c>
      <c r="D41" s="230">
        <v>0</v>
      </c>
      <c r="E41" s="230">
        <v>0</v>
      </c>
      <c r="F41" s="230">
        <v>-304</v>
      </c>
      <c r="G41" s="340">
        <v>-304</v>
      </c>
      <c r="H41" s="230">
        <v>0</v>
      </c>
      <c r="I41" s="230">
        <v>0</v>
      </c>
      <c r="J41" s="230">
        <v>0</v>
      </c>
      <c r="K41" s="230">
        <v>0</v>
      </c>
      <c r="L41" s="340">
        <v>0</v>
      </c>
      <c r="M41" s="230">
        <v>0</v>
      </c>
      <c r="N41" s="230">
        <v>0</v>
      </c>
      <c r="O41" s="230">
        <v>0</v>
      </c>
      <c r="P41" s="230">
        <v>0</v>
      </c>
      <c r="Q41" s="340">
        <v>0</v>
      </c>
    </row>
    <row r="42" spans="1:17" s="23" customFormat="1" ht="10.5">
      <c r="A42" s="156"/>
      <c r="B42" s="530" t="s">
        <v>344</v>
      </c>
      <c r="C42" s="230">
        <v>-80</v>
      </c>
      <c r="D42" s="230">
        <v>-60</v>
      </c>
      <c r="E42" s="230">
        <v>-80</v>
      </c>
      <c r="F42" s="230">
        <v>-90</v>
      </c>
      <c r="G42" s="340">
        <v>-310</v>
      </c>
      <c r="H42" s="230">
        <v>-60</v>
      </c>
      <c r="I42" s="230">
        <v>-76</v>
      </c>
      <c r="J42" s="230">
        <v>-60</v>
      </c>
      <c r="K42" s="230">
        <v>-49</v>
      </c>
      <c r="L42" s="340">
        <v>-245</v>
      </c>
      <c r="M42" s="230">
        <v>-54</v>
      </c>
      <c r="N42" s="230">
        <v>-98</v>
      </c>
      <c r="O42" s="230">
        <v>-56</v>
      </c>
      <c r="P42" s="230">
        <v>-50</v>
      </c>
      <c r="Q42" s="340">
        <v>-258</v>
      </c>
    </row>
    <row r="43" spans="1:17" s="23" customFormat="1" ht="10.5">
      <c r="A43" s="156"/>
      <c r="B43" s="530" t="s">
        <v>345</v>
      </c>
      <c r="C43" s="230">
        <v>0</v>
      </c>
      <c r="D43" s="230">
        <v>0</v>
      </c>
      <c r="E43" s="230">
        <f>-643+1</f>
        <v>-642</v>
      </c>
      <c r="F43" s="230">
        <v>0</v>
      </c>
      <c r="G43" s="340">
        <v>-642</v>
      </c>
      <c r="H43" s="230">
        <v>0</v>
      </c>
      <c r="I43" s="230">
        <v>0</v>
      </c>
      <c r="J43" s="230">
        <v>-617</v>
      </c>
      <c r="K43" s="230">
        <v>0</v>
      </c>
      <c r="L43" s="340">
        <v>-617</v>
      </c>
      <c r="M43" s="230">
        <v>0</v>
      </c>
      <c r="N43" s="230">
        <v>0</v>
      </c>
      <c r="O43" s="230">
        <v>-706</v>
      </c>
      <c r="P43" s="230">
        <v>0</v>
      </c>
      <c r="Q43" s="340">
        <v>-706</v>
      </c>
    </row>
    <row r="44" spans="1:17" s="23" customFormat="1" ht="10.5">
      <c r="A44" s="156"/>
      <c r="B44" s="530" t="s">
        <v>346</v>
      </c>
      <c r="C44" s="230">
        <v>-7</v>
      </c>
      <c r="D44" s="230">
        <v>-7</v>
      </c>
      <c r="E44" s="230">
        <v>-7</v>
      </c>
      <c r="F44" s="230">
        <v>-7</v>
      </c>
      <c r="G44" s="340">
        <v>-28</v>
      </c>
      <c r="H44" s="230">
        <v>-8</v>
      </c>
      <c r="I44" s="230">
        <v>-8</v>
      </c>
      <c r="J44" s="230">
        <v>-8</v>
      </c>
      <c r="K44" s="230">
        <v>-6</v>
      </c>
      <c r="L44" s="340">
        <v>-30</v>
      </c>
      <c r="M44" s="230">
        <v>-7</v>
      </c>
      <c r="N44" s="230">
        <v>-6</v>
      </c>
      <c r="O44" s="230">
        <v>-8</v>
      </c>
      <c r="P44" s="230">
        <v>-7</v>
      </c>
      <c r="Q44" s="340">
        <v>-28</v>
      </c>
    </row>
    <row r="45" spans="1:17" s="23" customFormat="1" ht="10.5">
      <c r="A45" s="156"/>
      <c r="B45" s="530" t="s">
        <v>347</v>
      </c>
      <c r="C45" s="230">
        <v>0</v>
      </c>
      <c r="D45" s="230">
        <v>0</v>
      </c>
      <c r="E45" s="230">
        <v>0</v>
      </c>
      <c r="F45" s="230">
        <v>1</v>
      </c>
      <c r="G45" s="340">
        <v>1</v>
      </c>
      <c r="H45" s="230">
        <v>0</v>
      </c>
      <c r="I45" s="230">
        <v>0</v>
      </c>
      <c r="J45" s="230">
        <v>0</v>
      </c>
      <c r="K45" s="230">
        <v>10</v>
      </c>
      <c r="L45" s="340">
        <v>10</v>
      </c>
      <c r="M45" s="230">
        <v>0</v>
      </c>
      <c r="N45" s="230">
        <v>0</v>
      </c>
      <c r="O45" s="230">
        <v>0</v>
      </c>
      <c r="P45" s="230">
        <v>1</v>
      </c>
      <c r="Q45" s="340">
        <v>1</v>
      </c>
    </row>
    <row r="46" spans="1:17" s="23" customFormat="1" ht="10.5" thickBot="1">
      <c r="A46" s="156"/>
      <c r="B46" s="530" t="s">
        <v>348</v>
      </c>
      <c r="C46" s="230">
        <v>-3</v>
      </c>
      <c r="D46" s="230">
        <v>-1</v>
      </c>
      <c r="E46" s="230">
        <f>-3-1</f>
        <v>-4</v>
      </c>
      <c r="F46" s="230">
        <f>-2-1</f>
        <v>-3</v>
      </c>
      <c r="G46" s="340">
        <v>-11</v>
      </c>
      <c r="H46" s="230">
        <v>0</v>
      </c>
      <c r="I46" s="230">
        <v>-2</v>
      </c>
      <c r="J46" s="230">
        <v>0</v>
      </c>
      <c r="K46" s="230">
        <v>1</v>
      </c>
      <c r="L46" s="340">
        <v>-1</v>
      </c>
      <c r="M46" s="230">
        <v>0</v>
      </c>
      <c r="N46" s="230">
        <v>0</v>
      </c>
      <c r="O46" s="230">
        <v>3</v>
      </c>
      <c r="P46" s="230">
        <v>-3</v>
      </c>
      <c r="Q46" s="340">
        <v>0</v>
      </c>
    </row>
    <row r="47" spans="1:17" s="23" customFormat="1" ht="10.5" thickBot="1">
      <c r="A47" s="156"/>
      <c r="B47" s="534" t="s">
        <v>349</v>
      </c>
      <c r="C47" s="233">
        <f aca="true" t="shared" si="5" ref="C47:H47">SUM(C38:C46)</f>
        <v>576</v>
      </c>
      <c r="D47" s="233">
        <f t="shared" si="5"/>
        <v>-385</v>
      </c>
      <c r="E47" s="233">
        <f t="shared" si="5"/>
        <v>-2599</v>
      </c>
      <c r="F47" s="233">
        <f t="shared" si="5"/>
        <v>-30</v>
      </c>
      <c r="G47" s="292">
        <f t="shared" si="5"/>
        <v>-2438</v>
      </c>
      <c r="H47" s="233">
        <f t="shared" si="5"/>
        <v>2324</v>
      </c>
      <c r="I47" s="233">
        <f aca="true" t="shared" si="6" ref="I47:N47">SUM(I38:I46)</f>
        <v>1743</v>
      </c>
      <c r="J47" s="233">
        <f t="shared" si="6"/>
        <v>-1537</v>
      </c>
      <c r="K47" s="233">
        <f t="shared" si="6"/>
        <v>-447</v>
      </c>
      <c r="L47" s="292">
        <f t="shared" si="6"/>
        <v>2083</v>
      </c>
      <c r="M47" s="233">
        <f t="shared" si="6"/>
        <v>-1265</v>
      </c>
      <c r="N47" s="233">
        <f t="shared" si="6"/>
        <v>-878</v>
      </c>
      <c r="O47" s="233">
        <v>1150</v>
      </c>
      <c r="P47" s="233">
        <v>-1873</v>
      </c>
      <c r="Q47" s="292">
        <v>-2866</v>
      </c>
    </row>
    <row r="48" spans="1:17" s="149" customFormat="1" ht="3">
      <c r="A48" s="158"/>
      <c r="B48" s="536"/>
      <c r="C48" s="235"/>
      <c r="D48" s="235"/>
      <c r="E48" s="235"/>
      <c r="F48" s="235"/>
      <c r="G48" s="344"/>
      <c r="H48" s="235"/>
      <c r="I48" s="235"/>
      <c r="J48" s="235"/>
      <c r="K48" s="235"/>
      <c r="L48" s="344"/>
      <c r="M48" s="235"/>
      <c r="N48" s="235"/>
      <c r="O48" s="235"/>
      <c r="P48" s="235"/>
      <c r="Q48" s="344"/>
    </row>
    <row r="49" spans="1:17" s="23" customFormat="1" ht="10.5">
      <c r="A49" s="156"/>
      <c r="B49" s="529" t="s">
        <v>350</v>
      </c>
      <c r="C49" s="229">
        <f aca="true" t="shared" si="7" ref="C49:L49">C23+C36+C47</f>
        <v>-884</v>
      </c>
      <c r="D49" s="229">
        <f t="shared" si="7"/>
        <v>3268</v>
      </c>
      <c r="E49" s="229">
        <f t="shared" si="7"/>
        <v>-1920</v>
      </c>
      <c r="F49" s="229">
        <f t="shared" si="7"/>
        <v>197</v>
      </c>
      <c r="G49" s="339">
        <f t="shared" si="7"/>
        <v>661</v>
      </c>
      <c r="H49" s="229">
        <f t="shared" si="7"/>
        <v>-1932</v>
      </c>
      <c r="I49" s="229">
        <f t="shared" si="7"/>
        <v>4534</v>
      </c>
      <c r="J49" s="229">
        <f t="shared" si="7"/>
        <v>-313</v>
      </c>
      <c r="K49" s="229">
        <f t="shared" si="7"/>
        <v>-1039</v>
      </c>
      <c r="L49" s="339">
        <f t="shared" si="7"/>
        <v>1250</v>
      </c>
      <c r="M49" s="229">
        <f>M23+M36+M47</f>
        <v>-853</v>
      </c>
      <c r="N49" s="229">
        <f>N23+N36+N47</f>
        <v>1051</v>
      </c>
      <c r="O49" s="229">
        <v>691</v>
      </c>
      <c r="P49" s="229">
        <v>-2497</v>
      </c>
      <c r="Q49" s="339">
        <v>-1608</v>
      </c>
    </row>
    <row r="50" spans="1:17" s="23" customFormat="1" ht="9.75">
      <c r="A50" s="222"/>
      <c r="B50" s="537" t="s">
        <v>351</v>
      </c>
      <c r="C50" s="232">
        <v>0</v>
      </c>
      <c r="D50" s="232">
        <v>1</v>
      </c>
      <c r="E50" s="232">
        <v>-2</v>
      </c>
      <c r="F50" s="232">
        <v>0</v>
      </c>
      <c r="G50" s="341">
        <v>-1</v>
      </c>
      <c r="H50" s="232">
        <v>1</v>
      </c>
      <c r="I50" s="232">
        <v>3</v>
      </c>
      <c r="J50" s="232">
        <v>-1</v>
      </c>
      <c r="K50" s="232">
        <v>-5</v>
      </c>
      <c r="L50" s="341">
        <v>-2</v>
      </c>
      <c r="M50" s="232">
        <v>6</v>
      </c>
      <c r="N50" s="232">
        <v>-1</v>
      </c>
      <c r="O50" s="232">
        <v>38</v>
      </c>
      <c r="P50" s="232">
        <v>-24</v>
      </c>
      <c r="Q50" s="341">
        <v>19</v>
      </c>
    </row>
    <row r="51" spans="1:17" s="23" customFormat="1" ht="9.75">
      <c r="A51" s="222"/>
      <c r="B51" s="537" t="s">
        <v>352</v>
      </c>
      <c r="C51" s="232">
        <v>2029</v>
      </c>
      <c r="D51" s="232">
        <v>1145</v>
      </c>
      <c r="E51" s="232">
        <v>4414</v>
      </c>
      <c r="F51" s="232">
        <v>2492</v>
      </c>
      <c r="G51" s="341">
        <v>2029</v>
      </c>
      <c r="H51" s="232">
        <v>2689</v>
      </c>
      <c r="I51" s="232">
        <v>758</v>
      </c>
      <c r="J51" s="232">
        <v>5295</v>
      </c>
      <c r="K51" s="232">
        <v>4981</v>
      </c>
      <c r="L51" s="341">
        <v>2689</v>
      </c>
      <c r="M51" s="232">
        <v>3937</v>
      </c>
      <c r="N51" s="232">
        <v>3090</v>
      </c>
      <c r="O51" s="232">
        <v>4140</v>
      </c>
      <c r="P51" s="232">
        <v>4869</v>
      </c>
      <c r="Q51" s="341">
        <v>3937</v>
      </c>
    </row>
    <row r="52" spans="1:17" s="149" customFormat="1" ht="3.75" thickBot="1">
      <c r="A52" s="158"/>
      <c r="B52" s="538"/>
      <c r="C52" s="236"/>
      <c r="D52" s="236"/>
      <c r="E52" s="236"/>
      <c r="F52" s="236"/>
      <c r="G52" s="345"/>
      <c r="H52" s="236"/>
      <c r="I52" s="236"/>
      <c r="J52" s="236"/>
      <c r="K52" s="236"/>
      <c r="L52" s="345"/>
      <c r="M52" s="236"/>
      <c r="N52" s="236"/>
      <c r="O52" s="236"/>
      <c r="P52" s="236"/>
      <c r="Q52" s="345"/>
    </row>
    <row r="53" spans="1:17" s="23" customFormat="1" ht="10.5" thickBot="1">
      <c r="A53" s="156"/>
      <c r="B53" s="534" t="s">
        <v>353</v>
      </c>
      <c r="C53" s="233">
        <f aca="true" t="shared" si="8" ref="C53:H53">C49+C50+C51</f>
        <v>1145</v>
      </c>
      <c r="D53" s="233">
        <f t="shared" si="8"/>
        <v>4414</v>
      </c>
      <c r="E53" s="233">
        <f t="shared" si="8"/>
        <v>2492</v>
      </c>
      <c r="F53" s="233">
        <f t="shared" si="8"/>
        <v>2689</v>
      </c>
      <c r="G53" s="292">
        <f t="shared" si="8"/>
        <v>2689</v>
      </c>
      <c r="H53" s="233">
        <f t="shared" si="8"/>
        <v>758</v>
      </c>
      <c r="I53" s="233">
        <f aca="true" t="shared" si="9" ref="I53:N53">I49+I50+I51</f>
        <v>5295</v>
      </c>
      <c r="J53" s="233">
        <f t="shared" si="9"/>
        <v>4981</v>
      </c>
      <c r="K53" s="233">
        <f t="shared" si="9"/>
        <v>3937</v>
      </c>
      <c r="L53" s="292">
        <f t="shared" si="9"/>
        <v>3937</v>
      </c>
      <c r="M53" s="233">
        <f t="shared" si="9"/>
        <v>3090</v>
      </c>
      <c r="N53" s="233">
        <f t="shared" si="9"/>
        <v>4140</v>
      </c>
      <c r="O53" s="233">
        <v>4869</v>
      </c>
      <c r="P53" s="233">
        <v>2348</v>
      </c>
      <c r="Q53" s="292">
        <v>2348</v>
      </c>
    </row>
    <row r="54" spans="1:18" ht="15" customHeight="1">
      <c r="A54" s="85"/>
      <c r="B54" s="11" t="s">
        <v>241</v>
      </c>
      <c r="C54" s="49"/>
      <c r="D54" s="49"/>
      <c r="E54" s="49"/>
      <c r="F54" s="49"/>
      <c r="G54" s="49"/>
      <c r="H54" s="49"/>
      <c r="I54" s="49"/>
      <c r="J54" s="49"/>
      <c r="K54" s="49"/>
      <c r="L54" s="49"/>
      <c r="M54" s="49"/>
      <c r="N54" s="49"/>
      <c r="O54" s="49"/>
      <c r="P54" s="49"/>
      <c r="Q54" s="49"/>
      <c r="R54" s="17"/>
    </row>
    <row r="55" spans="1:17" ht="12.75">
      <c r="A55" s="85"/>
      <c r="B55" s="118"/>
      <c r="C55" s="290"/>
      <c r="D55" s="290"/>
      <c r="E55" s="290"/>
      <c r="F55" s="290"/>
      <c r="G55" s="290"/>
      <c r="H55" s="290"/>
      <c r="I55" s="290"/>
      <c r="J55" s="290"/>
      <c r="K55" s="290"/>
      <c r="L55" s="290"/>
      <c r="M55" s="290"/>
      <c r="N55" s="49"/>
      <c r="O55" s="290"/>
      <c r="P55" s="290"/>
      <c r="Q55" s="290"/>
    </row>
    <row r="56" spans="1:17" ht="12.75">
      <c r="A56" s="85"/>
      <c r="B56" s="118"/>
      <c r="C56" s="71"/>
      <c r="D56" s="71"/>
      <c r="E56" s="71"/>
      <c r="F56" s="71"/>
      <c r="G56" s="71"/>
      <c r="H56" s="71"/>
      <c r="I56" s="71"/>
      <c r="J56" s="71"/>
      <c r="K56" s="71"/>
      <c r="L56" s="71"/>
      <c r="M56" s="71"/>
      <c r="N56" s="71"/>
      <c r="O56" s="71"/>
      <c r="P56" s="71"/>
      <c r="Q56" s="71"/>
    </row>
    <row r="57" spans="1:17" ht="12.75">
      <c r="A57" s="85"/>
      <c r="B57" s="118"/>
      <c r="C57" s="71"/>
      <c r="D57" s="71"/>
      <c r="E57" s="71"/>
      <c r="F57" s="71"/>
      <c r="G57" s="71"/>
      <c r="H57" s="71"/>
      <c r="I57" s="71"/>
      <c r="J57" s="71"/>
      <c r="K57" s="71"/>
      <c r="L57" s="71"/>
      <c r="M57" s="71"/>
      <c r="N57" s="71"/>
      <c r="O57" s="71"/>
      <c r="P57" s="71"/>
      <c r="Q57" s="71"/>
    </row>
    <row r="58" spans="1:17" ht="12.75">
      <c r="A58" s="85"/>
      <c r="B58" s="121"/>
      <c r="C58" s="77"/>
      <c r="D58" s="77"/>
      <c r="E58" s="77"/>
      <c r="F58" s="77"/>
      <c r="G58" s="77"/>
      <c r="H58" s="77"/>
      <c r="I58" s="77"/>
      <c r="J58" s="77"/>
      <c r="K58" s="77"/>
      <c r="L58" s="77"/>
      <c r="M58" s="77"/>
      <c r="N58" s="77"/>
      <c r="O58" s="77"/>
      <c r="P58" s="77"/>
      <c r="Q58" s="77"/>
    </row>
    <row r="59" spans="1:17" ht="12.75">
      <c r="A59" s="85"/>
      <c r="B59" s="121"/>
      <c r="C59" s="77"/>
      <c r="D59" s="77"/>
      <c r="E59" s="77"/>
      <c r="F59" s="77"/>
      <c r="G59" s="77"/>
      <c r="H59" s="77"/>
      <c r="I59" s="77"/>
      <c r="J59" s="77"/>
      <c r="K59" s="77"/>
      <c r="L59" s="77"/>
      <c r="M59" s="77"/>
      <c r="N59" s="77"/>
      <c r="O59" s="77"/>
      <c r="P59" s="77"/>
      <c r="Q59" s="77"/>
    </row>
    <row r="60" spans="1:17" ht="12.75">
      <c r="A60" s="85"/>
      <c r="B60" s="121"/>
      <c r="C60" s="77"/>
      <c r="D60" s="77"/>
      <c r="E60" s="77"/>
      <c r="F60" s="77"/>
      <c r="G60" s="77"/>
      <c r="H60" s="77"/>
      <c r="I60" s="77"/>
      <c r="J60" s="77"/>
      <c r="K60" s="77"/>
      <c r="L60" s="77"/>
      <c r="M60" s="77"/>
      <c r="N60" s="77"/>
      <c r="O60" s="77"/>
      <c r="P60" s="77"/>
      <c r="Q60" s="77"/>
    </row>
    <row r="61" spans="1:17" ht="12.75">
      <c r="A61" s="85"/>
      <c r="B61" s="121"/>
      <c r="C61" s="77"/>
      <c r="D61" s="77"/>
      <c r="E61" s="77"/>
      <c r="F61" s="77"/>
      <c r="G61" s="77"/>
      <c r="H61" s="77"/>
      <c r="I61" s="77"/>
      <c r="J61" s="77"/>
      <c r="K61" s="77"/>
      <c r="L61" s="77"/>
      <c r="M61" s="77"/>
      <c r="N61" s="77"/>
      <c r="O61" s="77"/>
      <c r="P61" s="77"/>
      <c r="Q61" s="77"/>
    </row>
    <row r="62" spans="1:17" ht="12.75">
      <c r="A62" s="85"/>
      <c r="B62" s="121"/>
      <c r="C62" s="77"/>
      <c r="D62" s="77"/>
      <c r="E62" s="77"/>
      <c r="F62" s="77"/>
      <c r="G62" s="77"/>
      <c r="H62" s="77"/>
      <c r="I62" s="77"/>
      <c r="J62" s="77"/>
      <c r="K62" s="77"/>
      <c r="L62" s="77"/>
      <c r="M62" s="77"/>
      <c r="N62" s="77"/>
      <c r="O62" s="77"/>
      <c r="P62" s="77"/>
      <c r="Q62" s="77"/>
    </row>
    <row r="63" spans="1:17" ht="12.75">
      <c r="A63" s="85"/>
      <c r="B63" s="121"/>
      <c r="C63" s="77"/>
      <c r="D63" s="77"/>
      <c r="E63" s="77"/>
      <c r="F63" s="77"/>
      <c r="G63" s="77"/>
      <c r="H63" s="77"/>
      <c r="I63" s="77"/>
      <c r="J63" s="77"/>
      <c r="K63" s="77"/>
      <c r="L63" s="77"/>
      <c r="M63" s="77"/>
      <c r="N63" s="77"/>
      <c r="O63" s="77"/>
      <c r="P63" s="77"/>
      <c r="Q63" s="77"/>
    </row>
    <row r="64" spans="1:17" ht="12.75">
      <c r="A64" s="85"/>
      <c r="B64" s="121"/>
      <c r="C64" s="77"/>
      <c r="D64" s="77"/>
      <c r="E64" s="77"/>
      <c r="F64" s="77"/>
      <c r="G64" s="77"/>
      <c r="H64" s="77"/>
      <c r="I64" s="77"/>
      <c r="J64" s="77"/>
      <c r="K64" s="77"/>
      <c r="L64" s="77"/>
      <c r="M64" s="77"/>
      <c r="N64" s="77"/>
      <c r="O64" s="77"/>
      <c r="P64" s="77"/>
      <c r="Q64" s="77"/>
    </row>
    <row r="65" spans="1:17" ht="12.75">
      <c r="A65" s="85"/>
      <c r="B65" s="121"/>
      <c r="C65" s="77"/>
      <c r="D65" s="77"/>
      <c r="E65" s="77"/>
      <c r="F65" s="77"/>
      <c r="G65" s="77"/>
      <c r="H65" s="77"/>
      <c r="I65" s="77"/>
      <c r="J65" s="77"/>
      <c r="K65" s="77"/>
      <c r="L65" s="77"/>
      <c r="M65" s="77"/>
      <c r="N65" s="77"/>
      <c r="O65" s="77"/>
      <c r="P65" s="77"/>
      <c r="Q65" s="77"/>
    </row>
    <row r="66" spans="1:17" ht="12.75">
      <c r="A66" s="85"/>
      <c r="B66" s="121"/>
      <c r="C66" s="49"/>
      <c r="D66" s="49"/>
      <c r="E66" s="49"/>
      <c r="F66" s="49"/>
      <c r="G66" s="49"/>
      <c r="H66" s="49"/>
      <c r="I66" s="49"/>
      <c r="J66" s="49"/>
      <c r="K66" s="49"/>
      <c r="L66" s="49"/>
      <c r="M66" s="49"/>
      <c r="N66" s="49"/>
      <c r="O66" s="49"/>
      <c r="P66" s="49"/>
      <c r="Q66" s="49"/>
    </row>
    <row r="67" spans="1:17" ht="12.75">
      <c r="A67" s="85"/>
      <c r="B67" s="118"/>
      <c r="C67" s="49"/>
      <c r="D67" s="49"/>
      <c r="E67" s="49"/>
      <c r="F67" s="49"/>
      <c r="G67" s="49"/>
      <c r="H67" s="49"/>
      <c r="I67" s="49"/>
      <c r="J67" s="49"/>
      <c r="K67" s="49"/>
      <c r="L67" s="49"/>
      <c r="M67" s="49"/>
      <c r="N67" s="49"/>
      <c r="O67" s="49"/>
      <c r="P67" s="49"/>
      <c r="Q67" s="49"/>
    </row>
    <row r="68" spans="1:17" ht="12.75">
      <c r="A68" s="85"/>
      <c r="B68" s="118"/>
      <c r="C68" s="49"/>
      <c r="D68" s="49"/>
      <c r="E68" s="49"/>
      <c r="F68" s="49"/>
      <c r="G68" s="49"/>
      <c r="H68" s="49"/>
      <c r="I68" s="49"/>
      <c r="J68" s="49"/>
      <c r="K68" s="49"/>
      <c r="L68" s="49"/>
      <c r="M68" s="49"/>
      <c r="N68" s="49"/>
      <c r="O68" s="49"/>
      <c r="P68" s="49"/>
      <c r="Q68" s="49"/>
    </row>
    <row r="69" spans="1:17" ht="12.75">
      <c r="A69" s="85"/>
      <c r="B69" s="118"/>
      <c r="C69" s="49"/>
      <c r="D69" s="49"/>
      <c r="E69" s="49"/>
      <c r="F69" s="49"/>
      <c r="G69" s="49"/>
      <c r="H69" s="49"/>
      <c r="I69" s="49"/>
      <c r="J69" s="49"/>
      <c r="K69" s="49"/>
      <c r="L69" s="49"/>
      <c r="M69" s="49"/>
      <c r="N69" s="49"/>
      <c r="O69" s="49"/>
      <c r="P69" s="49"/>
      <c r="Q69" s="49"/>
    </row>
    <row r="70" spans="1:17" ht="12.75">
      <c r="A70" s="85"/>
      <c r="B70" s="118"/>
      <c r="C70" s="49"/>
      <c r="D70" s="49"/>
      <c r="E70" s="49"/>
      <c r="F70" s="49"/>
      <c r="G70" s="49"/>
      <c r="H70" s="49"/>
      <c r="I70" s="49"/>
      <c r="J70" s="49"/>
      <c r="K70" s="49"/>
      <c r="L70" s="49"/>
      <c r="M70" s="49"/>
      <c r="N70" s="49"/>
      <c r="O70" s="49"/>
      <c r="P70" s="49"/>
      <c r="Q70" s="49"/>
    </row>
    <row r="71" spans="1:17" ht="12.75">
      <c r="A71" s="85"/>
      <c r="B71" s="118"/>
      <c r="C71" s="49"/>
      <c r="D71" s="49"/>
      <c r="E71" s="49"/>
      <c r="F71" s="49"/>
      <c r="G71" s="49"/>
      <c r="H71" s="49"/>
      <c r="I71" s="49"/>
      <c r="J71" s="49"/>
      <c r="K71" s="49"/>
      <c r="L71" s="49"/>
      <c r="M71" s="49"/>
      <c r="N71" s="49"/>
      <c r="O71" s="49"/>
      <c r="P71" s="49"/>
      <c r="Q71" s="49"/>
    </row>
    <row r="72" spans="1:17" ht="12.75">
      <c r="A72" s="85"/>
      <c r="B72" s="118"/>
      <c r="C72" s="49"/>
      <c r="D72" s="49"/>
      <c r="E72" s="49"/>
      <c r="F72" s="49"/>
      <c r="G72" s="49"/>
      <c r="H72" s="49"/>
      <c r="I72" s="49"/>
      <c r="J72" s="49"/>
      <c r="K72" s="49"/>
      <c r="L72" s="49"/>
      <c r="M72" s="49"/>
      <c r="N72" s="49"/>
      <c r="O72" s="49"/>
      <c r="P72" s="49"/>
      <c r="Q72" s="49"/>
    </row>
    <row r="73" spans="1:17" ht="12.75">
      <c r="A73" s="85"/>
      <c r="B73" s="118"/>
      <c r="C73" s="49"/>
      <c r="D73" s="49"/>
      <c r="E73" s="49"/>
      <c r="F73" s="49"/>
      <c r="G73" s="49"/>
      <c r="H73" s="49"/>
      <c r="I73" s="49"/>
      <c r="J73" s="49"/>
      <c r="K73" s="49"/>
      <c r="L73" s="49"/>
      <c r="M73" s="49"/>
      <c r="N73" s="49"/>
      <c r="O73" s="49"/>
      <c r="P73" s="49"/>
      <c r="Q73" s="49"/>
    </row>
    <row r="74" spans="1:17" ht="12.75">
      <c r="A74" s="85"/>
      <c r="B74" s="118"/>
      <c r="C74" s="49"/>
      <c r="D74" s="49"/>
      <c r="E74" s="49"/>
      <c r="F74" s="49"/>
      <c r="G74" s="49"/>
      <c r="H74" s="49"/>
      <c r="I74" s="49"/>
      <c r="J74" s="49"/>
      <c r="K74" s="49"/>
      <c r="L74" s="49"/>
      <c r="M74" s="49"/>
      <c r="N74" s="49"/>
      <c r="O74" s="49"/>
      <c r="P74" s="49"/>
      <c r="Q74" s="49"/>
    </row>
    <row r="75" ht="12.75">
      <c r="A75" s="85"/>
    </row>
    <row r="76" ht="12.75">
      <c r="A76" s="85"/>
    </row>
    <row r="77" ht="12.75">
      <c r="A77" s="85"/>
    </row>
    <row r="78" ht="12.75">
      <c r="A78" s="85"/>
    </row>
    <row r="79" ht="12.75">
      <c r="A79" s="85"/>
    </row>
    <row r="80" ht="12.75">
      <c r="A80" s="85"/>
    </row>
    <row r="81" ht="12.75">
      <c r="A81" s="85"/>
    </row>
    <row r="82" ht="12.75">
      <c r="A82" s="85"/>
    </row>
  </sheetData>
  <sheetProtection/>
  <printOptions horizontalCentered="1"/>
  <pageMargins left="0.4724409448818898" right="0.3937007874015748" top="0.984251968503937" bottom="0.984251968503937" header="0.5118110236220472" footer="0.5118110236220472"/>
  <pageSetup fitToHeight="1" fitToWidth="1" horizontalDpi="600" verticalDpi="600" orientation="landscape" paperSize="9" scale="72" r:id="rId1"/>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2:L94"/>
  <sheetViews>
    <sheetView showGridLines="0" view="pageBreakPre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cols>
    <col min="1" max="1" width="1.28515625" style="115" customWidth="1"/>
    <col min="2" max="2" width="77.57421875" style="40" customWidth="1"/>
    <col min="3" max="6" width="8.57421875" style="27" customWidth="1"/>
    <col min="7" max="7" width="9.140625" style="27" customWidth="1"/>
    <col min="8" max="11" width="8.57421875" style="27" customWidth="1"/>
    <col min="12" max="12" width="9.140625" style="27" customWidth="1"/>
    <col min="13" max="16384" width="9.140625" style="7" customWidth="1"/>
  </cols>
  <sheetData>
    <row r="2" ht="15">
      <c r="B2" s="520" t="s">
        <v>310</v>
      </c>
    </row>
    <row r="3" ht="9.75" customHeight="1"/>
    <row r="4" spans="2:12" s="23" customFormat="1" ht="21" customHeight="1">
      <c r="B4" s="45" t="s">
        <v>215</v>
      </c>
      <c r="C4" s="45" t="s">
        <v>393</v>
      </c>
      <c r="D4" s="45" t="s">
        <v>394</v>
      </c>
      <c r="E4" s="45" t="s">
        <v>395</v>
      </c>
      <c r="F4" s="45" t="s">
        <v>396</v>
      </c>
      <c r="G4" s="45" t="s">
        <v>397</v>
      </c>
      <c r="H4" s="45" t="s">
        <v>440</v>
      </c>
      <c r="I4" s="45" t="s">
        <v>441</v>
      </c>
      <c r="J4" s="45" t="s">
        <v>442</v>
      </c>
      <c r="K4" s="45" t="s">
        <v>443</v>
      </c>
      <c r="L4" s="45" t="s">
        <v>444</v>
      </c>
    </row>
    <row r="5" spans="2:12" s="88" customFormat="1" ht="6.75" customHeight="1">
      <c r="B5" s="187"/>
      <c r="C5" s="187"/>
      <c r="D5" s="187"/>
      <c r="E5" s="187"/>
      <c r="F5" s="187"/>
      <c r="G5" s="187"/>
      <c r="H5" s="187"/>
      <c r="I5" s="187"/>
      <c r="J5" s="187"/>
      <c r="K5" s="187"/>
      <c r="L5" s="187"/>
    </row>
    <row r="6" spans="2:12" s="23" customFormat="1" ht="10.5">
      <c r="B6" s="550" t="s">
        <v>411</v>
      </c>
      <c r="C6" s="82"/>
      <c r="D6" s="82"/>
      <c r="E6" s="82"/>
      <c r="F6" s="82"/>
      <c r="G6" s="338"/>
      <c r="H6" s="82"/>
      <c r="I6" s="82"/>
      <c r="J6" s="82"/>
      <c r="K6" s="82"/>
      <c r="L6" s="338"/>
    </row>
    <row r="7" spans="2:12" s="23" customFormat="1" ht="10.5">
      <c r="B7" s="551" t="s">
        <v>403</v>
      </c>
      <c r="C7" s="229">
        <v>434</v>
      </c>
      <c r="D7" s="229">
        <v>2036</v>
      </c>
      <c r="E7" s="229">
        <v>1927</v>
      </c>
      <c r="F7" s="229">
        <v>2490</v>
      </c>
      <c r="G7" s="339">
        <v>6887</v>
      </c>
      <c r="H7" s="229">
        <v>2539</v>
      </c>
      <c r="I7" s="229">
        <v>2123</v>
      </c>
      <c r="J7" s="229">
        <v>2060</v>
      </c>
      <c r="K7" s="229">
        <v>1995</v>
      </c>
      <c r="L7" s="339">
        <v>8717</v>
      </c>
    </row>
    <row r="8" spans="2:12" s="23" customFormat="1" ht="9.75">
      <c r="B8" s="524" t="s">
        <v>313</v>
      </c>
      <c r="C8" s="230"/>
      <c r="D8" s="230"/>
      <c r="E8" s="230"/>
      <c r="F8" s="230"/>
      <c r="G8" s="340"/>
      <c r="H8" s="230"/>
      <c r="I8" s="230"/>
      <c r="J8" s="230"/>
      <c r="K8" s="230"/>
      <c r="L8" s="340"/>
    </row>
    <row r="9" spans="2:12" s="101" customFormat="1" ht="11.25" customHeight="1">
      <c r="B9" s="552" t="s">
        <v>233</v>
      </c>
      <c r="C9" s="230">
        <v>-85</v>
      </c>
      <c r="D9" s="230">
        <v>-99</v>
      </c>
      <c r="E9" s="230">
        <v>-68</v>
      </c>
      <c r="F9" s="230">
        <v>-45</v>
      </c>
      <c r="G9" s="340">
        <v>-297</v>
      </c>
      <c r="H9" s="230">
        <v>-69</v>
      </c>
      <c r="I9" s="230">
        <v>-55</v>
      </c>
      <c r="J9" s="230">
        <v>-62</v>
      </c>
      <c r="K9" s="230">
        <v>-62</v>
      </c>
      <c r="L9" s="340">
        <v>-248</v>
      </c>
    </row>
    <row r="10" spans="2:12" s="101" customFormat="1" ht="9.75">
      <c r="B10" s="552" t="s">
        <v>314</v>
      </c>
      <c r="C10" s="230">
        <v>515</v>
      </c>
      <c r="D10" s="230">
        <v>508</v>
      </c>
      <c r="E10" s="230">
        <v>537</v>
      </c>
      <c r="F10" s="230">
        <v>550</v>
      </c>
      <c r="G10" s="340">
        <v>2110</v>
      </c>
      <c r="H10" s="230">
        <v>562</v>
      </c>
      <c r="I10" s="230">
        <v>581</v>
      </c>
      <c r="J10" s="230">
        <v>616</v>
      </c>
      <c r="K10" s="230">
        <v>662</v>
      </c>
      <c r="L10" s="340">
        <v>2421</v>
      </c>
    </row>
    <row r="11" spans="2:12" s="101" customFormat="1" ht="9.75">
      <c r="B11" s="552" t="s">
        <v>412</v>
      </c>
      <c r="C11" s="230">
        <v>41</v>
      </c>
      <c r="D11" s="230">
        <v>238</v>
      </c>
      <c r="E11" s="230">
        <v>-28</v>
      </c>
      <c r="F11" s="230">
        <v>36</v>
      </c>
      <c r="G11" s="340">
        <v>287</v>
      </c>
      <c r="H11" s="230">
        <v>-137</v>
      </c>
      <c r="I11" s="230">
        <v>45</v>
      </c>
      <c r="J11" s="230">
        <v>65</v>
      </c>
      <c r="K11" s="230">
        <v>-206</v>
      </c>
      <c r="L11" s="340">
        <v>-233</v>
      </c>
    </row>
    <row r="12" spans="2:12" s="101" customFormat="1" ht="9.75">
      <c r="B12" s="552" t="s">
        <v>316</v>
      </c>
      <c r="C12" s="230">
        <v>50</v>
      </c>
      <c r="D12" s="230">
        <v>78</v>
      </c>
      <c r="E12" s="230">
        <v>36</v>
      </c>
      <c r="F12" s="230">
        <v>55</v>
      </c>
      <c r="G12" s="340">
        <v>219</v>
      </c>
      <c r="H12" s="230">
        <v>50</v>
      </c>
      <c r="I12" s="230">
        <v>53</v>
      </c>
      <c r="J12" s="230">
        <v>52</v>
      </c>
      <c r="K12" s="230">
        <v>49</v>
      </c>
      <c r="L12" s="340">
        <v>204</v>
      </c>
    </row>
    <row r="13" spans="2:12" s="101" customFormat="1" ht="9.75">
      <c r="B13" s="552" t="s">
        <v>317</v>
      </c>
      <c r="C13" s="230"/>
      <c r="D13" s="230">
        <v>-5</v>
      </c>
      <c r="E13" s="230">
        <v>0</v>
      </c>
      <c r="F13" s="230">
        <v>0</v>
      </c>
      <c r="G13" s="340">
        <v>-5</v>
      </c>
      <c r="H13" s="230">
        <v>0</v>
      </c>
      <c r="I13" s="230">
        <v>-4</v>
      </c>
      <c r="J13" s="230">
        <v>0</v>
      </c>
      <c r="K13" s="230">
        <v>0</v>
      </c>
      <c r="L13" s="340">
        <v>-4</v>
      </c>
    </row>
    <row r="14" spans="2:12" s="23" customFormat="1" ht="9.75">
      <c r="B14" s="552" t="s">
        <v>318</v>
      </c>
      <c r="C14" s="230">
        <v>-43</v>
      </c>
      <c r="D14" s="230">
        <v>-1</v>
      </c>
      <c r="E14" s="230">
        <v>-2</v>
      </c>
      <c r="F14" s="230">
        <v>-253</v>
      </c>
      <c r="G14" s="340">
        <v>-299</v>
      </c>
      <c r="H14" s="230">
        <v>110</v>
      </c>
      <c r="I14" s="230">
        <v>93</v>
      </c>
      <c r="J14" s="230">
        <v>157</v>
      </c>
      <c r="K14" s="230">
        <v>189</v>
      </c>
      <c r="L14" s="340">
        <v>549</v>
      </c>
    </row>
    <row r="15" spans="1:12" s="23" customFormat="1" ht="9.75" customHeight="1">
      <c r="A15" s="156"/>
      <c r="B15" s="533" t="s">
        <v>471</v>
      </c>
      <c r="C15" s="231">
        <v>7</v>
      </c>
      <c r="D15" s="231">
        <v>4</v>
      </c>
      <c r="E15" s="231">
        <v>2</v>
      </c>
      <c r="F15" s="231">
        <v>-158</v>
      </c>
      <c r="G15" s="342">
        <v>-145</v>
      </c>
      <c r="H15" s="231">
        <v>2</v>
      </c>
      <c r="I15" s="231">
        <v>13</v>
      </c>
      <c r="J15" s="231">
        <v>50</v>
      </c>
      <c r="K15" s="231">
        <v>104</v>
      </c>
      <c r="L15" s="342">
        <v>169</v>
      </c>
    </row>
    <row r="16" spans="2:12" s="23" customFormat="1" ht="9.75">
      <c r="B16" s="552" t="s">
        <v>319</v>
      </c>
      <c r="C16" s="230">
        <v>30</v>
      </c>
      <c r="D16" s="230">
        <v>19</v>
      </c>
      <c r="E16" s="230">
        <v>79</v>
      </c>
      <c r="F16" s="230">
        <v>202</v>
      </c>
      <c r="G16" s="340">
        <v>330</v>
      </c>
      <c r="H16" s="230">
        <v>71</v>
      </c>
      <c r="I16" s="230">
        <v>62</v>
      </c>
      <c r="J16" s="230">
        <v>86</v>
      </c>
      <c r="K16" s="230">
        <v>126</v>
      </c>
      <c r="L16" s="340">
        <v>345</v>
      </c>
    </row>
    <row r="17" spans="1:12" s="23" customFormat="1" ht="10.5">
      <c r="A17" s="156"/>
      <c r="B17" s="553" t="s">
        <v>320</v>
      </c>
      <c r="C17" s="232">
        <v>1766</v>
      </c>
      <c r="D17" s="232">
        <v>-713</v>
      </c>
      <c r="E17" s="232">
        <v>204</v>
      </c>
      <c r="F17" s="232">
        <v>-441</v>
      </c>
      <c r="G17" s="341">
        <v>816</v>
      </c>
      <c r="H17" s="232">
        <v>-1735</v>
      </c>
      <c r="I17" s="232">
        <v>1317</v>
      </c>
      <c r="J17" s="232">
        <v>-267</v>
      </c>
      <c r="K17" s="232">
        <v>-1282</v>
      </c>
      <c r="L17" s="341">
        <v>-1967</v>
      </c>
    </row>
    <row r="18" spans="1:12" s="23" customFormat="1" ht="10.5">
      <c r="A18" s="156"/>
      <c r="B18" s="554" t="s">
        <v>321</v>
      </c>
      <c r="C18" s="231">
        <v>1477</v>
      </c>
      <c r="D18" s="231">
        <v>-1295</v>
      </c>
      <c r="E18" s="231">
        <v>172</v>
      </c>
      <c r="F18" s="231">
        <v>-641</v>
      </c>
      <c r="G18" s="342">
        <v>-287</v>
      </c>
      <c r="H18" s="231">
        <v>-930</v>
      </c>
      <c r="I18" s="231">
        <v>915</v>
      </c>
      <c r="J18" s="231">
        <v>-266</v>
      </c>
      <c r="K18" s="231">
        <v>-1164</v>
      </c>
      <c r="L18" s="342">
        <v>-1445</v>
      </c>
    </row>
    <row r="19" spans="1:12" s="23" customFormat="1" ht="10.5">
      <c r="A19" s="156"/>
      <c r="B19" s="554" t="s">
        <v>322</v>
      </c>
      <c r="C19" s="231">
        <v>32</v>
      </c>
      <c r="D19" s="231">
        <v>-930</v>
      </c>
      <c r="E19" s="231">
        <v>158</v>
      </c>
      <c r="F19" s="231">
        <v>-939</v>
      </c>
      <c r="G19" s="342">
        <v>-1679</v>
      </c>
      <c r="H19" s="231">
        <v>-72</v>
      </c>
      <c r="I19" s="231">
        <v>20</v>
      </c>
      <c r="J19" s="231">
        <v>-1472</v>
      </c>
      <c r="K19" s="231">
        <v>-55</v>
      </c>
      <c r="L19" s="342">
        <v>-1579</v>
      </c>
    </row>
    <row r="20" spans="1:12" s="23" customFormat="1" ht="10.5">
      <c r="A20" s="156"/>
      <c r="B20" s="554" t="s">
        <v>323</v>
      </c>
      <c r="C20" s="231">
        <v>257</v>
      </c>
      <c r="D20" s="231">
        <v>1512</v>
      </c>
      <c r="E20" s="231">
        <v>-126</v>
      </c>
      <c r="F20" s="231">
        <v>1139</v>
      </c>
      <c r="G20" s="342">
        <v>2782</v>
      </c>
      <c r="H20" s="231">
        <v>-733</v>
      </c>
      <c r="I20" s="231">
        <v>382</v>
      </c>
      <c r="J20" s="231">
        <v>1471</v>
      </c>
      <c r="K20" s="231">
        <v>-63</v>
      </c>
      <c r="L20" s="342">
        <v>1057</v>
      </c>
    </row>
    <row r="21" spans="1:12" s="23" customFormat="1" ht="10.5">
      <c r="A21" s="156"/>
      <c r="B21" s="552" t="s">
        <v>468</v>
      </c>
      <c r="C21" s="230">
        <v>307</v>
      </c>
      <c r="D21" s="230">
        <v>-259</v>
      </c>
      <c r="E21" s="230">
        <v>-445</v>
      </c>
      <c r="F21" s="230">
        <v>16</v>
      </c>
      <c r="G21" s="340">
        <v>-381</v>
      </c>
      <c r="H21" s="230">
        <v>11</v>
      </c>
      <c r="I21" s="230">
        <v>-531</v>
      </c>
      <c r="J21" s="230">
        <v>549</v>
      </c>
      <c r="K21" s="230">
        <v>-160</v>
      </c>
      <c r="L21" s="340">
        <v>-131</v>
      </c>
    </row>
    <row r="22" spans="1:12" s="23" customFormat="1" ht="10.5">
      <c r="A22" s="156"/>
      <c r="B22" s="554" t="s">
        <v>467</v>
      </c>
      <c r="C22" s="231">
        <f>-5+298</f>
        <v>293</v>
      </c>
      <c r="D22" s="231">
        <v>-298</v>
      </c>
      <c r="E22" s="231">
        <v>0</v>
      </c>
      <c r="F22" s="231">
        <v>0</v>
      </c>
      <c r="G22" s="342">
        <v>0</v>
      </c>
      <c r="H22" s="231">
        <f>-275+475</f>
        <v>200</v>
      </c>
      <c r="I22" s="231">
        <f>-475</f>
        <v>-475</v>
      </c>
      <c r="J22" s="231">
        <v>493</v>
      </c>
      <c r="K22" s="230">
        <v>4</v>
      </c>
      <c r="L22" s="340">
        <v>222</v>
      </c>
    </row>
    <row r="23" spans="1:12" s="23" customFormat="1" ht="10.5">
      <c r="A23" s="156"/>
      <c r="B23" s="554" t="s">
        <v>470</v>
      </c>
      <c r="C23" s="231">
        <v>-51</v>
      </c>
      <c r="D23" s="231">
        <v>-43</v>
      </c>
      <c r="E23" s="231">
        <v>-65</v>
      </c>
      <c r="F23" s="231">
        <v>-81</v>
      </c>
      <c r="G23" s="342">
        <v>-240</v>
      </c>
      <c r="H23" s="231">
        <v>-70</v>
      </c>
      <c r="I23" s="231">
        <v>-59</v>
      </c>
      <c r="J23" s="231">
        <v>-85</v>
      </c>
      <c r="K23" s="230">
        <v>-96</v>
      </c>
      <c r="L23" s="340">
        <v>-310</v>
      </c>
    </row>
    <row r="24" spans="1:12" s="23" customFormat="1" ht="10.5" thickBot="1">
      <c r="A24" s="156"/>
      <c r="B24" s="524" t="s">
        <v>325</v>
      </c>
      <c r="C24" s="230">
        <v>-88</v>
      </c>
      <c r="D24" s="230">
        <v>-38</v>
      </c>
      <c r="E24" s="230">
        <v>-143</v>
      </c>
      <c r="F24" s="230">
        <v>-67</v>
      </c>
      <c r="G24" s="340">
        <v>-336</v>
      </c>
      <c r="H24" s="230">
        <v>-729</v>
      </c>
      <c r="I24" s="230">
        <v>-191</v>
      </c>
      <c r="J24" s="230">
        <v>-253</v>
      </c>
      <c r="K24" s="230">
        <v>-430</v>
      </c>
      <c r="L24" s="340">
        <v>-1603</v>
      </c>
    </row>
    <row r="25" spans="1:12" s="23" customFormat="1" ht="10.5" thickBot="1">
      <c r="A25" s="156"/>
      <c r="B25" s="555" t="s">
        <v>434</v>
      </c>
      <c r="C25" s="233">
        <v>2927</v>
      </c>
      <c r="D25" s="233">
        <v>1764</v>
      </c>
      <c r="E25" s="233">
        <v>2097</v>
      </c>
      <c r="F25" s="233">
        <v>2543</v>
      </c>
      <c r="G25" s="292">
        <v>9331</v>
      </c>
      <c r="H25" s="233">
        <v>673</v>
      </c>
      <c r="I25" s="233">
        <v>3493</v>
      </c>
      <c r="J25" s="233">
        <v>3003</v>
      </c>
      <c r="K25" s="233">
        <v>881</v>
      </c>
      <c r="L25" s="292">
        <v>8050</v>
      </c>
    </row>
    <row r="26" spans="1:12" s="23" customFormat="1" ht="10.5">
      <c r="A26" s="156"/>
      <c r="B26" s="550" t="s">
        <v>413</v>
      </c>
      <c r="C26" s="230"/>
      <c r="D26" s="230"/>
      <c r="E26" s="230"/>
      <c r="F26" s="230"/>
      <c r="G26" s="340"/>
      <c r="H26" s="230"/>
      <c r="I26" s="230"/>
      <c r="J26" s="230"/>
      <c r="K26" s="230"/>
      <c r="L26" s="340"/>
    </row>
    <row r="27" spans="1:12" s="23" customFormat="1" ht="12.75" customHeight="1">
      <c r="A27" s="156"/>
      <c r="B27" s="530" t="s">
        <v>328</v>
      </c>
      <c r="C27" s="230">
        <v>-1533</v>
      </c>
      <c r="D27" s="230">
        <v>-1271</v>
      </c>
      <c r="E27" s="230">
        <v>-1149</v>
      </c>
      <c r="F27" s="230">
        <v>-1080</v>
      </c>
      <c r="G27" s="340">
        <v>-5033</v>
      </c>
      <c r="H27" s="230">
        <v>-889</v>
      </c>
      <c r="I27" s="230">
        <v>-1112</v>
      </c>
      <c r="J27" s="230">
        <v>-879</v>
      </c>
      <c r="K27" s="230">
        <v>-1159</v>
      </c>
      <c r="L27" s="340">
        <v>-4039</v>
      </c>
    </row>
    <row r="28" spans="1:12" s="23" customFormat="1" ht="10.5">
      <c r="A28" s="156"/>
      <c r="B28" s="530" t="s">
        <v>428</v>
      </c>
      <c r="C28" s="230">
        <v>0</v>
      </c>
      <c r="D28" s="230">
        <v>-2</v>
      </c>
      <c r="E28" s="230">
        <v>0</v>
      </c>
      <c r="F28" s="230">
        <v>0</v>
      </c>
      <c r="G28" s="340">
        <v>-2</v>
      </c>
      <c r="H28" s="230">
        <v>0</v>
      </c>
      <c r="I28" s="230">
        <v>0</v>
      </c>
      <c r="J28" s="230">
        <v>0</v>
      </c>
      <c r="K28" s="230">
        <v>-3</v>
      </c>
      <c r="L28" s="340">
        <v>-3</v>
      </c>
    </row>
    <row r="29" spans="1:12" s="23" customFormat="1" ht="10.5">
      <c r="A29" s="156"/>
      <c r="B29" s="524" t="s">
        <v>329</v>
      </c>
      <c r="C29" s="230">
        <v>61</v>
      </c>
      <c r="D29" s="230">
        <v>22</v>
      </c>
      <c r="E29" s="230">
        <v>10</v>
      </c>
      <c r="F29" s="230">
        <v>48</v>
      </c>
      <c r="G29" s="340">
        <v>141</v>
      </c>
      <c r="H29" s="230">
        <v>50</v>
      </c>
      <c r="I29" s="230">
        <v>18</v>
      </c>
      <c r="J29" s="230">
        <v>17</v>
      </c>
      <c r="K29" s="230">
        <v>20</v>
      </c>
      <c r="L29" s="340">
        <v>105</v>
      </c>
    </row>
    <row r="30" spans="1:12" s="23" customFormat="1" ht="10.5">
      <c r="A30" s="156"/>
      <c r="B30" s="524" t="s">
        <v>414</v>
      </c>
      <c r="C30" s="230">
        <v>71</v>
      </c>
      <c r="D30" s="230">
        <v>3</v>
      </c>
      <c r="E30" s="230">
        <v>0</v>
      </c>
      <c r="F30" s="230">
        <v>3</v>
      </c>
      <c r="G30" s="340">
        <v>77</v>
      </c>
      <c r="H30" s="230">
        <v>0</v>
      </c>
      <c r="I30" s="230">
        <v>0</v>
      </c>
      <c r="J30" s="230">
        <v>0</v>
      </c>
      <c r="K30" s="230">
        <v>0</v>
      </c>
      <c r="L30" s="340">
        <v>0</v>
      </c>
    </row>
    <row r="31" spans="1:12" s="23" customFormat="1" ht="10.5">
      <c r="A31" s="156"/>
      <c r="B31" s="524" t="s">
        <v>336</v>
      </c>
      <c r="C31" s="230">
        <v>0</v>
      </c>
      <c r="D31" s="230">
        <v>182</v>
      </c>
      <c r="E31" s="230">
        <v>5</v>
      </c>
      <c r="F31" s="230">
        <v>130</v>
      </c>
      <c r="G31" s="340">
        <v>317</v>
      </c>
      <c r="H31" s="230">
        <v>0</v>
      </c>
      <c r="I31" s="230">
        <v>177</v>
      </c>
      <c r="J31" s="230">
        <v>0</v>
      </c>
      <c r="K31" s="230">
        <v>75</v>
      </c>
      <c r="L31" s="340">
        <v>252</v>
      </c>
    </row>
    <row r="32" spans="1:12" s="23" customFormat="1" ht="10.5">
      <c r="A32" s="156"/>
      <c r="B32" s="524" t="s">
        <v>469</v>
      </c>
      <c r="C32" s="230">
        <v>-1</v>
      </c>
      <c r="D32" s="230">
        <v>9</v>
      </c>
      <c r="E32" s="230">
        <v>-7</v>
      </c>
      <c r="F32" s="230">
        <v>59</v>
      </c>
      <c r="G32" s="340">
        <v>60</v>
      </c>
      <c r="H32" s="230">
        <v>-64</v>
      </c>
      <c r="I32" s="230">
        <v>-25</v>
      </c>
      <c r="J32" s="230">
        <v>-78</v>
      </c>
      <c r="K32" s="230">
        <v>-67</v>
      </c>
      <c r="L32" s="340">
        <v>-234</v>
      </c>
    </row>
    <row r="33" spans="1:12" s="23" customFormat="1" ht="10.5" thickBot="1">
      <c r="A33" s="156"/>
      <c r="B33" s="524" t="s">
        <v>129</v>
      </c>
      <c r="C33" s="230">
        <v>3</v>
      </c>
      <c r="D33" s="230">
        <v>1</v>
      </c>
      <c r="E33" s="230">
        <v>-1</v>
      </c>
      <c r="F33" s="230">
        <v>1</v>
      </c>
      <c r="G33" s="340">
        <v>4</v>
      </c>
      <c r="H33" s="230">
        <v>-4</v>
      </c>
      <c r="I33" s="230">
        <v>2</v>
      </c>
      <c r="J33" s="230">
        <v>1</v>
      </c>
      <c r="K33" s="230">
        <v>-5</v>
      </c>
      <c r="L33" s="340">
        <v>-6</v>
      </c>
    </row>
    <row r="34" spans="1:12" s="23" customFormat="1" ht="10.5" thickBot="1">
      <c r="A34" s="156"/>
      <c r="B34" s="555" t="s">
        <v>338</v>
      </c>
      <c r="C34" s="233">
        <v>-1399</v>
      </c>
      <c r="D34" s="233">
        <v>-1056</v>
      </c>
      <c r="E34" s="233">
        <v>-1142</v>
      </c>
      <c r="F34" s="233">
        <v>-839</v>
      </c>
      <c r="G34" s="292">
        <v>-4436</v>
      </c>
      <c r="H34" s="233">
        <v>-907</v>
      </c>
      <c r="I34" s="233">
        <v>-940</v>
      </c>
      <c r="J34" s="233">
        <v>-939</v>
      </c>
      <c r="K34" s="233">
        <v>-1139</v>
      </c>
      <c r="L34" s="292">
        <v>-3925</v>
      </c>
    </row>
    <row r="35" spans="1:12" s="23" customFormat="1" ht="10.5">
      <c r="A35" s="156"/>
      <c r="B35" s="550" t="s">
        <v>339</v>
      </c>
      <c r="C35" s="234"/>
      <c r="D35" s="234"/>
      <c r="E35" s="234"/>
      <c r="F35" s="234"/>
      <c r="G35" s="343"/>
      <c r="H35" s="234"/>
      <c r="I35" s="234"/>
      <c r="J35" s="234"/>
      <c r="K35" s="234"/>
      <c r="L35" s="343"/>
    </row>
    <row r="36" spans="1:12" s="23" customFormat="1" ht="10.5">
      <c r="A36" s="156"/>
      <c r="B36" s="524" t="s">
        <v>340</v>
      </c>
      <c r="C36" s="230">
        <v>2130</v>
      </c>
      <c r="D36" s="230">
        <v>1985</v>
      </c>
      <c r="E36" s="230">
        <v>35</v>
      </c>
      <c r="F36" s="230">
        <v>44</v>
      </c>
      <c r="G36" s="340">
        <v>3586</v>
      </c>
      <c r="H36" s="230">
        <v>19</v>
      </c>
      <c r="I36" s="230">
        <v>223</v>
      </c>
      <c r="J36" s="230">
        <v>132</v>
      </c>
      <c r="K36" s="230">
        <v>2</v>
      </c>
      <c r="L36" s="340">
        <v>6</v>
      </c>
    </row>
    <row r="37" spans="1:12" s="23" customFormat="1" ht="10.5">
      <c r="A37" s="156"/>
      <c r="B37" s="524" t="s">
        <v>429</v>
      </c>
      <c r="C37" s="230"/>
      <c r="D37" s="230">
        <v>3258</v>
      </c>
      <c r="E37" s="230">
        <v>0</v>
      </c>
      <c r="F37" s="230">
        <v>0</v>
      </c>
      <c r="G37" s="340">
        <v>3258</v>
      </c>
      <c r="H37" s="230">
        <v>0</v>
      </c>
      <c r="I37" s="230">
        <v>0</v>
      </c>
      <c r="J37" s="230">
        <v>0</v>
      </c>
      <c r="K37" s="230">
        <v>400</v>
      </c>
      <c r="L37" s="340">
        <v>400</v>
      </c>
    </row>
    <row r="38" spans="1:12" s="23" customFormat="1" ht="10.5">
      <c r="A38" s="156"/>
      <c r="B38" s="556" t="s">
        <v>415</v>
      </c>
      <c r="C38" s="230">
        <v>-2383</v>
      </c>
      <c r="D38" s="230">
        <v>-5316</v>
      </c>
      <c r="E38" s="230">
        <v>-229</v>
      </c>
      <c r="F38" s="230">
        <v>-623</v>
      </c>
      <c r="G38" s="340">
        <v>-7943</v>
      </c>
      <c r="H38" s="230">
        <v>-785</v>
      </c>
      <c r="I38" s="230">
        <v>-229</v>
      </c>
      <c r="J38" s="230">
        <v>-177</v>
      </c>
      <c r="K38" s="230">
        <v>-67</v>
      </c>
      <c r="L38" s="340">
        <v>-888</v>
      </c>
    </row>
    <row r="39" spans="1:12" s="23" customFormat="1" ht="10.5">
      <c r="A39" s="156"/>
      <c r="B39" s="556" t="s">
        <v>466</v>
      </c>
      <c r="C39" s="230">
        <v>0</v>
      </c>
      <c r="D39" s="230">
        <v>0</v>
      </c>
      <c r="E39" s="230">
        <v>0</v>
      </c>
      <c r="F39" s="230">
        <v>0</v>
      </c>
      <c r="G39" s="340">
        <v>0</v>
      </c>
      <c r="H39" s="230">
        <v>0</v>
      </c>
      <c r="I39" s="230">
        <v>-400</v>
      </c>
      <c r="J39" s="230">
        <v>0</v>
      </c>
      <c r="K39" s="230">
        <v>-300</v>
      </c>
      <c r="L39" s="340">
        <v>-700</v>
      </c>
    </row>
    <row r="40" spans="1:12" s="23" customFormat="1" ht="10.5">
      <c r="A40" s="156"/>
      <c r="B40" s="524" t="s">
        <v>416</v>
      </c>
      <c r="C40" s="230">
        <v>-52</v>
      </c>
      <c r="D40" s="230">
        <v>-99</v>
      </c>
      <c r="E40" s="230">
        <v>-38</v>
      </c>
      <c r="F40" s="230">
        <v>-34</v>
      </c>
      <c r="G40" s="340">
        <v>-223</v>
      </c>
      <c r="H40" s="230">
        <v>-34</v>
      </c>
      <c r="I40" s="230">
        <v>-156</v>
      </c>
      <c r="J40" s="230">
        <v>-24</v>
      </c>
      <c r="K40" s="230">
        <v>-20</v>
      </c>
      <c r="L40" s="340">
        <v>-234</v>
      </c>
    </row>
    <row r="41" spans="1:12" s="23" customFormat="1" ht="10.5">
      <c r="A41" s="156"/>
      <c r="B41" s="524" t="s">
        <v>435</v>
      </c>
      <c r="C41" s="230"/>
      <c r="D41" s="230"/>
      <c r="E41" s="230">
        <v>-909</v>
      </c>
      <c r="F41" s="230">
        <v>-3</v>
      </c>
      <c r="G41" s="340">
        <v>-912</v>
      </c>
      <c r="H41" s="230">
        <v>0</v>
      </c>
      <c r="I41" s="230">
        <v>0</v>
      </c>
      <c r="J41" s="230">
        <v>-1376</v>
      </c>
      <c r="K41" s="230">
        <v>-8</v>
      </c>
      <c r="L41" s="340">
        <v>-1384</v>
      </c>
    </row>
    <row r="42" spans="1:12" s="81" customFormat="1" ht="9.75">
      <c r="A42" s="569"/>
      <c r="B42" s="570" t="s">
        <v>266</v>
      </c>
      <c r="C42" s="231"/>
      <c r="D42" s="231"/>
      <c r="E42" s="231">
        <v>-855</v>
      </c>
      <c r="F42" s="231">
        <v>0</v>
      </c>
      <c r="G42" s="342">
        <v>-855</v>
      </c>
      <c r="H42" s="231">
        <v>0</v>
      </c>
      <c r="I42" s="231">
        <v>0</v>
      </c>
      <c r="J42" s="231">
        <v>-1283</v>
      </c>
      <c r="K42" s="231">
        <v>0</v>
      </c>
      <c r="L42" s="342">
        <v>-1283</v>
      </c>
    </row>
    <row r="43" spans="1:12" s="81" customFormat="1" ht="9.75">
      <c r="A43" s="569"/>
      <c r="B43" s="570" t="s">
        <v>267</v>
      </c>
      <c r="C43" s="231"/>
      <c r="D43" s="231"/>
      <c r="E43" s="231">
        <v>-54</v>
      </c>
      <c r="F43" s="231">
        <v>-3</v>
      </c>
      <c r="G43" s="342">
        <v>-57</v>
      </c>
      <c r="H43" s="231">
        <v>0</v>
      </c>
      <c r="I43" s="231">
        <v>0</v>
      </c>
      <c r="J43" s="231">
        <v>-93</v>
      </c>
      <c r="K43" s="231">
        <v>-8</v>
      </c>
      <c r="L43" s="342">
        <v>-101</v>
      </c>
    </row>
    <row r="44" spans="1:12" s="23" customFormat="1" ht="10.5">
      <c r="A44" s="156"/>
      <c r="B44" s="524" t="s">
        <v>346</v>
      </c>
      <c r="C44" s="230">
        <v>-7</v>
      </c>
      <c r="D44" s="230">
        <v>-8</v>
      </c>
      <c r="E44" s="230">
        <v>-6</v>
      </c>
      <c r="F44" s="230">
        <v>-7</v>
      </c>
      <c r="G44" s="340">
        <v>-28</v>
      </c>
      <c r="H44" s="230">
        <v>-7</v>
      </c>
      <c r="I44" s="230">
        <v>-7</v>
      </c>
      <c r="J44" s="230">
        <v>-7</v>
      </c>
      <c r="K44" s="230">
        <v>-7</v>
      </c>
      <c r="L44" s="340">
        <v>-28</v>
      </c>
    </row>
    <row r="45" spans="1:12" s="23" customFormat="1" ht="10.5" thickBot="1">
      <c r="A45" s="156"/>
      <c r="B45" s="524" t="s">
        <v>129</v>
      </c>
      <c r="C45" s="230">
        <v>1</v>
      </c>
      <c r="D45" s="230">
        <v>-7</v>
      </c>
      <c r="E45" s="230">
        <v>-5</v>
      </c>
      <c r="F45" s="230">
        <v>63</v>
      </c>
      <c r="G45" s="340">
        <v>52</v>
      </c>
      <c r="H45" s="230">
        <v>-1</v>
      </c>
      <c r="I45" s="230">
        <v>0</v>
      </c>
      <c r="J45" s="230">
        <v>-2</v>
      </c>
      <c r="K45" s="230">
        <v>-1</v>
      </c>
      <c r="L45" s="340">
        <v>-4</v>
      </c>
    </row>
    <row r="46" spans="1:12" s="23" customFormat="1" ht="10.5" thickBot="1">
      <c r="A46" s="156"/>
      <c r="B46" s="555" t="s">
        <v>436</v>
      </c>
      <c r="C46" s="233">
        <v>-311</v>
      </c>
      <c r="D46" s="233">
        <v>-187</v>
      </c>
      <c r="E46" s="233">
        <v>-1152</v>
      </c>
      <c r="F46" s="233">
        <v>-560</v>
      </c>
      <c r="G46" s="292">
        <v>-2210</v>
      </c>
      <c r="H46" s="233">
        <v>-808</v>
      </c>
      <c r="I46" s="233">
        <v>-569</v>
      </c>
      <c r="J46" s="233">
        <v>-1454</v>
      </c>
      <c r="K46" s="233">
        <v>-1</v>
      </c>
      <c r="L46" s="292">
        <v>-2832</v>
      </c>
    </row>
    <row r="47" spans="1:12" s="23" customFormat="1" ht="10.5">
      <c r="A47" s="156"/>
      <c r="B47" s="557"/>
      <c r="C47" s="235"/>
      <c r="D47" s="235"/>
      <c r="E47" s="235"/>
      <c r="F47" s="235"/>
      <c r="G47" s="344"/>
      <c r="H47" s="235"/>
      <c r="I47" s="235"/>
      <c r="J47" s="235"/>
      <c r="K47" s="235"/>
      <c r="L47" s="344"/>
    </row>
    <row r="48" spans="1:12" s="23" customFormat="1" ht="12" customHeight="1">
      <c r="A48" s="156"/>
      <c r="B48" s="551" t="s">
        <v>417</v>
      </c>
      <c r="C48" s="229">
        <v>1217</v>
      </c>
      <c r="D48" s="229">
        <v>521</v>
      </c>
      <c r="E48" s="229">
        <v>-197</v>
      </c>
      <c r="F48" s="229">
        <v>1144</v>
      </c>
      <c r="G48" s="339">
        <v>2685</v>
      </c>
      <c r="H48" s="229">
        <v>-1042</v>
      </c>
      <c r="I48" s="229">
        <v>1984</v>
      </c>
      <c r="J48" s="229">
        <v>610</v>
      </c>
      <c r="K48" s="229">
        <v>-259</v>
      </c>
      <c r="L48" s="339">
        <v>1293</v>
      </c>
    </row>
    <row r="49" spans="1:12" s="23" customFormat="1" ht="10.5">
      <c r="A49" s="156"/>
      <c r="B49" s="558" t="s">
        <v>351</v>
      </c>
      <c r="C49" s="232">
        <v>-98</v>
      </c>
      <c r="D49" s="232">
        <v>106</v>
      </c>
      <c r="E49" s="232">
        <v>-39</v>
      </c>
      <c r="F49" s="232">
        <v>70</v>
      </c>
      <c r="G49" s="341">
        <v>39</v>
      </c>
      <c r="H49" s="232">
        <v>-214</v>
      </c>
      <c r="I49" s="232">
        <v>33</v>
      </c>
      <c r="J49" s="232">
        <v>90</v>
      </c>
      <c r="K49" s="232">
        <v>-30</v>
      </c>
      <c r="L49" s="341">
        <v>-121</v>
      </c>
    </row>
    <row r="50" spans="1:12" s="23" customFormat="1" ht="10.5">
      <c r="A50" s="156"/>
      <c r="B50" s="558" t="s">
        <v>352</v>
      </c>
      <c r="C50" s="232">
        <v>2348</v>
      </c>
      <c r="D50" s="232">
        <v>3467</v>
      </c>
      <c r="E50" s="232">
        <v>4094</v>
      </c>
      <c r="F50" s="232">
        <v>3858</v>
      </c>
      <c r="G50" s="341">
        <v>2348</v>
      </c>
      <c r="H50" s="232">
        <v>5072</v>
      </c>
      <c r="I50" s="232">
        <v>3816</v>
      </c>
      <c r="J50" s="232">
        <v>5833</v>
      </c>
      <c r="K50" s="232">
        <v>6533</v>
      </c>
      <c r="L50" s="341">
        <v>5072</v>
      </c>
    </row>
    <row r="51" spans="1:12" s="23" customFormat="1" ht="10.5" thickBot="1">
      <c r="A51" s="156"/>
      <c r="B51" s="559"/>
      <c r="C51" s="236"/>
      <c r="D51" s="236"/>
      <c r="E51" s="236"/>
      <c r="F51" s="236"/>
      <c r="G51" s="345"/>
      <c r="H51" s="236"/>
      <c r="I51" s="236"/>
      <c r="J51" s="236"/>
      <c r="K51" s="236"/>
      <c r="L51" s="345"/>
    </row>
    <row r="52" spans="1:12" s="23" customFormat="1" ht="10.5" thickBot="1">
      <c r="A52" s="156"/>
      <c r="B52" s="555" t="s">
        <v>353</v>
      </c>
      <c r="C52" s="233">
        <v>3467</v>
      </c>
      <c r="D52" s="233">
        <v>4094</v>
      </c>
      <c r="E52" s="233">
        <v>3858</v>
      </c>
      <c r="F52" s="233">
        <v>5072</v>
      </c>
      <c r="G52" s="292">
        <v>5072</v>
      </c>
      <c r="H52" s="233">
        <v>3816</v>
      </c>
      <c r="I52" s="233">
        <v>5833</v>
      </c>
      <c r="J52" s="233">
        <v>6533</v>
      </c>
      <c r="K52" s="233">
        <v>6244</v>
      </c>
      <c r="L52" s="292">
        <v>6244</v>
      </c>
    </row>
    <row r="53" spans="1:12" s="23" customFormat="1" ht="10.5">
      <c r="A53" s="156"/>
      <c r="B53" s="118"/>
      <c r="C53" s="49"/>
      <c r="D53" s="49"/>
      <c r="E53" s="49"/>
      <c r="F53" s="49"/>
      <c r="G53" s="49"/>
      <c r="H53" s="49"/>
      <c r="I53" s="49"/>
      <c r="J53" s="49"/>
      <c r="K53" s="49"/>
      <c r="L53" s="49"/>
    </row>
    <row r="54" spans="1:12" s="23" customFormat="1" ht="10.5">
      <c r="A54" s="156"/>
      <c r="B54" s="118"/>
      <c r="C54" s="290"/>
      <c r="D54" s="290"/>
      <c r="E54" s="290"/>
      <c r="F54" s="290"/>
      <c r="G54" s="290"/>
      <c r="H54" s="290"/>
      <c r="I54" s="290"/>
      <c r="J54" s="290"/>
      <c r="K54" s="290"/>
      <c r="L54" s="290"/>
    </row>
    <row r="55" spans="1:12" s="23" customFormat="1" ht="10.5">
      <c r="A55" s="156"/>
      <c r="B55" s="118"/>
      <c r="C55" s="71"/>
      <c r="D55" s="71"/>
      <c r="E55" s="71"/>
      <c r="F55" s="71"/>
      <c r="G55" s="71"/>
      <c r="H55" s="71"/>
      <c r="I55" s="71"/>
      <c r="J55" s="71"/>
      <c r="K55" s="71"/>
      <c r="L55" s="71"/>
    </row>
    <row r="56" spans="1:12" s="23" customFormat="1" ht="10.5">
      <c r="A56" s="156"/>
      <c r="B56" s="118"/>
      <c r="C56" s="71"/>
      <c r="D56" s="71"/>
      <c r="E56" s="71"/>
      <c r="F56" s="71"/>
      <c r="G56" s="71"/>
      <c r="H56" s="71"/>
      <c r="I56" s="71"/>
      <c r="J56" s="71"/>
      <c r="K56" s="71"/>
      <c r="L56" s="71"/>
    </row>
    <row r="57" spans="1:12" s="23" customFormat="1" ht="10.5">
      <c r="A57" s="156"/>
      <c r="B57" s="121"/>
      <c r="C57" s="77"/>
      <c r="D57" s="77"/>
      <c r="E57" s="77"/>
      <c r="F57" s="77"/>
      <c r="G57" s="77"/>
      <c r="H57" s="77"/>
      <c r="I57" s="77"/>
      <c r="J57" s="77"/>
      <c r="K57" s="77"/>
      <c r="L57" s="77"/>
    </row>
    <row r="58" spans="1:12" s="23" customFormat="1" ht="10.5">
      <c r="A58" s="156"/>
      <c r="B58" s="121"/>
      <c r="C58" s="77"/>
      <c r="D58" s="77"/>
      <c r="E58" s="77"/>
      <c r="F58" s="77"/>
      <c r="G58" s="77"/>
      <c r="H58" s="77"/>
      <c r="I58" s="77"/>
      <c r="J58" s="77"/>
      <c r="K58" s="77"/>
      <c r="L58" s="77"/>
    </row>
    <row r="59" spans="1:12" s="23" customFormat="1" ht="10.5">
      <c r="A59" s="156"/>
      <c r="B59" s="121"/>
      <c r="C59" s="77"/>
      <c r="D59" s="77"/>
      <c r="E59" s="77"/>
      <c r="F59" s="77"/>
      <c r="G59" s="77"/>
      <c r="H59" s="77"/>
      <c r="I59" s="77"/>
      <c r="J59" s="77"/>
      <c r="K59" s="77"/>
      <c r="L59" s="77"/>
    </row>
    <row r="60" spans="1:12" s="149" customFormat="1" ht="9.75">
      <c r="A60" s="158"/>
      <c r="B60" s="121"/>
      <c r="C60" s="77"/>
      <c r="D60" s="77"/>
      <c r="E60" s="77"/>
      <c r="F60" s="77"/>
      <c r="G60" s="77"/>
      <c r="H60" s="77"/>
      <c r="I60" s="77"/>
      <c r="J60" s="77"/>
      <c r="K60" s="77"/>
      <c r="L60" s="77"/>
    </row>
    <row r="61" spans="1:12" s="23" customFormat="1" ht="10.5">
      <c r="A61" s="156"/>
      <c r="B61" s="121"/>
      <c r="C61" s="77"/>
      <c r="D61" s="77"/>
      <c r="E61" s="77"/>
      <c r="F61" s="77"/>
      <c r="G61" s="77"/>
      <c r="H61" s="77"/>
      <c r="I61" s="77"/>
      <c r="J61" s="77"/>
      <c r="K61" s="77"/>
      <c r="L61" s="77"/>
    </row>
    <row r="62" spans="1:12" s="23" customFormat="1" ht="9.75">
      <c r="A62" s="222"/>
      <c r="B62" s="121"/>
      <c r="C62" s="77"/>
      <c r="D62" s="77"/>
      <c r="E62" s="77"/>
      <c r="F62" s="77"/>
      <c r="G62" s="77"/>
      <c r="H62" s="77"/>
      <c r="I62" s="77"/>
      <c r="J62" s="77"/>
      <c r="K62" s="77"/>
      <c r="L62" s="77"/>
    </row>
    <row r="63" spans="1:12" s="23" customFormat="1" ht="9.75">
      <c r="A63" s="222"/>
      <c r="B63" s="121"/>
      <c r="C63" s="77"/>
      <c r="D63" s="77"/>
      <c r="E63" s="77"/>
      <c r="F63" s="77"/>
      <c r="G63" s="77"/>
      <c r="H63" s="77"/>
      <c r="I63" s="77"/>
      <c r="J63" s="77"/>
      <c r="K63" s="77"/>
      <c r="L63" s="77"/>
    </row>
    <row r="64" spans="1:12" s="149" customFormat="1" ht="9.75">
      <c r="A64" s="158"/>
      <c r="B64" s="121"/>
      <c r="C64" s="77"/>
      <c r="D64" s="77"/>
      <c r="E64" s="77"/>
      <c r="F64" s="77"/>
      <c r="G64" s="77"/>
      <c r="H64" s="77"/>
      <c r="I64" s="77"/>
      <c r="J64" s="77"/>
      <c r="K64" s="77"/>
      <c r="L64" s="77"/>
    </row>
    <row r="65" spans="1:12" s="23" customFormat="1" ht="10.5">
      <c r="A65" s="156"/>
      <c r="B65" s="121"/>
      <c r="C65" s="49"/>
      <c r="D65" s="49"/>
      <c r="E65" s="49"/>
      <c r="F65" s="49"/>
      <c r="G65" s="49"/>
      <c r="H65" s="49"/>
      <c r="I65" s="49"/>
      <c r="J65" s="49"/>
      <c r="K65" s="49"/>
      <c r="L65" s="49"/>
    </row>
    <row r="66" spans="1:12" ht="15" customHeight="1">
      <c r="A66" s="85"/>
      <c r="B66" s="118"/>
      <c r="C66" s="49"/>
      <c r="D66" s="49"/>
      <c r="E66" s="49"/>
      <c r="F66" s="49"/>
      <c r="G66" s="49"/>
      <c r="H66" s="49"/>
      <c r="I66" s="49"/>
      <c r="J66" s="49"/>
      <c r="K66" s="49"/>
      <c r="L66" s="49"/>
    </row>
    <row r="67" spans="1:12" ht="12.75">
      <c r="A67" s="85"/>
      <c r="B67" s="118"/>
      <c r="C67" s="49"/>
      <c r="D67" s="49"/>
      <c r="E67" s="49"/>
      <c r="F67" s="49"/>
      <c r="G67" s="49"/>
      <c r="H67" s="49"/>
      <c r="I67" s="49"/>
      <c r="J67" s="49"/>
      <c r="K67" s="49"/>
      <c r="L67" s="49"/>
    </row>
    <row r="68" spans="1:12" ht="12.75">
      <c r="A68" s="85"/>
      <c r="B68" s="118"/>
      <c r="C68" s="49"/>
      <c r="D68" s="49"/>
      <c r="E68" s="49"/>
      <c r="F68" s="49"/>
      <c r="G68" s="49"/>
      <c r="H68" s="49"/>
      <c r="I68" s="49"/>
      <c r="J68" s="49"/>
      <c r="K68" s="49"/>
      <c r="L68" s="49"/>
    </row>
    <row r="69" spans="1:12" ht="12.75">
      <c r="A69" s="85"/>
      <c r="B69" s="118"/>
      <c r="C69" s="49"/>
      <c r="D69" s="49"/>
      <c r="E69" s="49"/>
      <c r="F69" s="49"/>
      <c r="G69" s="49"/>
      <c r="H69" s="49"/>
      <c r="I69" s="49"/>
      <c r="J69" s="49"/>
      <c r="K69" s="49"/>
      <c r="L69" s="49"/>
    </row>
    <row r="70" spans="1:12" ht="12.75">
      <c r="A70" s="85"/>
      <c r="B70" s="118"/>
      <c r="C70" s="49"/>
      <c r="D70" s="49"/>
      <c r="E70" s="49"/>
      <c r="F70" s="49"/>
      <c r="G70" s="49"/>
      <c r="H70" s="49"/>
      <c r="I70" s="49"/>
      <c r="J70" s="49"/>
      <c r="K70" s="49"/>
      <c r="L70" s="49"/>
    </row>
    <row r="71" spans="1:12" ht="12.75">
      <c r="A71" s="85"/>
      <c r="B71" s="118"/>
      <c r="C71" s="49"/>
      <c r="D71" s="49"/>
      <c r="E71" s="49"/>
      <c r="F71" s="49"/>
      <c r="G71" s="49"/>
      <c r="H71" s="49"/>
      <c r="I71" s="49"/>
      <c r="J71" s="49"/>
      <c r="K71" s="49"/>
      <c r="L71" s="49"/>
    </row>
    <row r="72" spans="1:12" ht="12.75">
      <c r="A72" s="85"/>
      <c r="B72" s="118"/>
      <c r="C72" s="49"/>
      <c r="D72" s="49"/>
      <c r="E72" s="49"/>
      <c r="F72" s="49"/>
      <c r="G72" s="49"/>
      <c r="H72" s="49"/>
      <c r="I72" s="49"/>
      <c r="J72" s="49"/>
      <c r="K72" s="49"/>
      <c r="L72" s="49"/>
    </row>
    <row r="73" spans="1:12" ht="12.75">
      <c r="A73" s="85"/>
      <c r="B73" s="118"/>
      <c r="C73" s="49"/>
      <c r="D73" s="49"/>
      <c r="E73" s="49"/>
      <c r="F73" s="49"/>
      <c r="G73" s="49"/>
      <c r="H73" s="49"/>
      <c r="I73" s="49"/>
      <c r="J73" s="49"/>
      <c r="K73" s="49"/>
      <c r="L73" s="49"/>
    </row>
    <row r="74" ht="12.75">
      <c r="A74" s="85"/>
    </row>
    <row r="75" ht="12.75">
      <c r="A75" s="85"/>
    </row>
    <row r="76" ht="12.75">
      <c r="A76" s="85"/>
    </row>
    <row r="77" ht="12.75">
      <c r="A77" s="85"/>
    </row>
    <row r="78" ht="12.75">
      <c r="A78" s="85"/>
    </row>
    <row r="79" ht="12.75">
      <c r="A79" s="85"/>
    </row>
    <row r="80" ht="12.75">
      <c r="A80" s="85"/>
    </row>
    <row r="81" ht="12.75">
      <c r="A81" s="85"/>
    </row>
    <row r="82" ht="12.75">
      <c r="A82" s="85"/>
    </row>
    <row r="83" ht="12.75">
      <c r="A83" s="85"/>
    </row>
    <row r="84" ht="12.75">
      <c r="A84" s="85"/>
    </row>
    <row r="85" ht="12.75">
      <c r="A85" s="85"/>
    </row>
    <row r="86" ht="12.75">
      <c r="A86" s="85"/>
    </row>
    <row r="87" ht="12.75">
      <c r="A87" s="85"/>
    </row>
    <row r="88" ht="12.75">
      <c r="A88" s="85"/>
    </row>
    <row r="89" ht="12.75">
      <c r="A89" s="85"/>
    </row>
    <row r="90" ht="12.75">
      <c r="A90" s="85"/>
    </row>
    <row r="91" ht="12.75">
      <c r="A91" s="85"/>
    </row>
    <row r="92" ht="12.75">
      <c r="A92" s="85"/>
    </row>
    <row r="93" ht="12.75">
      <c r="A93" s="85"/>
    </row>
    <row r="94" ht="12.75">
      <c r="A94" s="85"/>
    </row>
  </sheetData>
  <sheetProtection/>
  <printOptions horizontalCentered="1"/>
  <pageMargins left="0.4724409448818898" right="0.3937007874015748" top="0.984251968503937" bottom="0.984251968503937" header="0.5118110236220472" footer="0.5118110236220472"/>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B2:AP39"/>
  <sheetViews>
    <sheetView showGridLines="0" view="pageBreakPreview" zoomScaleNormal="115" zoomScaleSheetLayoutView="100" zoomScalePageLayoutView="0" workbookViewId="0" topLeftCell="A1">
      <pane xSplit="2" ySplit="5" topLeftCell="Y6" activePane="bottomRight" state="frozen"/>
      <selection pane="topLeft" activeCell="A1" sqref="A1"/>
      <selection pane="topRight" activeCell="C1" sqref="C1"/>
      <selection pane="bottomLeft" activeCell="A6" sqref="A6"/>
      <selection pane="bottomRight" activeCell="B2" sqref="B2"/>
    </sheetView>
  </sheetViews>
  <sheetFormatPr defaultColWidth="9.421875" defaultRowHeight="12.75" outlineLevelCol="1"/>
  <cols>
    <col min="1" max="1" width="1.28515625" style="0" customWidth="1"/>
    <col min="2" max="2" width="32.28125" style="0" customWidth="1"/>
    <col min="3" max="6" width="9.57421875" style="0" hidden="1" customWidth="1" outlineLevel="1"/>
    <col min="7" max="7" width="9.57421875" style="0" customWidth="1" collapsed="1"/>
    <col min="8" max="11" width="9.57421875" style="0" hidden="1" customWidth="1" outlineLevel="1"/>
    <col min="12" max="12" width="9.57421875" style="0" customWidth="1" collapsed="1"/>
    <col min="13" max="16" width="9.57421875" style="0" hidden="1" customWidth="1" outlineLevel="1"/>
    <col min="17" max="17" width="9.57421875" style="0" customWidth="1" collapsed="1"/>
    <col min="18" max="21" width="9.57421875" style="0" hidden="1" customWidth="1" outlineLevel="1"/>
    <col min="22" max="22" width="9.57421875" style="0" customWidth="1" collapsed="1"/>
    <col min="23" max="38" width="9.57421875" style="0" customWidth="1"/>
    <col min="39" max="42" width="9.57421875" style="0" hidden="1" customWidth="1" outlineLevel="1"/>
    <col min="43" max="43" width="9.421875" style="0" customWidth="1" collapsed="1"/>
  </cols>
  <sheetData>
    <row r="2" ht="15">
      <c r="B2" s="519" t="s">
        <v>151</v>
      </c>
    </row>
    <row r="3" spans="2:10" ht="9.75" customHeight="1">
      <c r="B3" s="13"/>
      <c r="C3" s="13"/>
      <c r="D3" s="13"/>
      <c r="E3" s="13"/>
      <c r="F3" s="13"/>
      <c r="G3" s="13"/>
      <c r="H3" s="13"/>
      <c r="I3" s="13"/>
      <c r="J3" s="13"/>
    </row>
    <row r="4" spans="2:42" ht="26.25" customHeight="1">
      <c r="B4" s="674" t="s">
        <v>160</v>
      </c>
      <c r="C4" s="45" t="s">
        <v>152</v>
      </c>
      <c r="D4" s="45" t="s">
        <v>153</v>
      </c>
      <c r="E4" s="45" t="s">
        <v>154</v>
      </c>
      <c r="F4" s="45" t="s">
        <v>155</v>
      </c>
      <c r="G4" s="45" t="s">
        <v>156</v>
      </c>
      <c r="H4" s="45" t="s">
        <v>135</v>
      </c>
      <c r="I4" s="45" t="s">
        <v>136</v>
      </c>
      <c r="J4" s="45" t="s">
        <v>137</v>
      </c>
      <c r="K4" s="45" t="s">
        <v>138</v>
      </c>
      <c r="L4" s="45" t="s">
        <v>139</v>
      </c>
      <c r="M4" s="45" t="s">
        <v>140</v>
      </c>
      <c r="N4" s="45" t="s">
        <v>141</v>
      </c>
      <c r="O4" s="45" t="s">
        <v>157</v>
      </c>
      <c r="P4" s="45" t="s">
        <v>158</v>
      </c>
      <c r="Q4" s="45" t="s">
        <v>159</v>
      </c>
      <c r="R4" s="45" t="s">
        <v>393</v>
      </c>
      <c r="S4" s="45" t="s">
        <v>394</v>
      </c>
      <c r="T4" s="45" t="s">
        <v>395</v>
      </c>
      <c r="U4" s="45" t="s">
        <v>396</v>
      </c>
      <c r="V4" s="45" t="s">
        <v>397</v>
      </c>
      <c r="W4" s="45" t="s">
        <v>440</v>
      </c>
      <c r="X4" s="45" t="s">
        <v>441</v>
      </c>
      <c r="Y4" s="45" t="s">
        <v>442</v>
      </c>
      <c r="Z4" s="45" t="s">
        <v>443</v>
      </c>
      <c r="AA4" s="45" t="s">
        <v>444</v>
      </c>
      <c r="AB4" s="45" t="s">
        <v>472</v>
      </c>
      <c r="AC4" s="45" t="s">
        <v>473</v>
      </c>
      <c r="AD4" s="45" t="s">
        <v>474</v>
      </c>
      <c r="AE4" s="45" t="s">
        <v>475</v>
      </c>
      <c r="AF4" s="45" t="s">
        <v>476</v>
      </c>
      <c r="AG4" s="45" t="s">
        <v>525</v>
      </c>
      <c r="AH4" s="45" t="s">
        <v>526</v>
      </c>
      <c r="AI4" s="45" t="s">
        <v>527</v>
      </c>
      <c r="AJ4" s="45" t="s">
        <v>528</v>
      </c>
      <c r="AK4" s="45" t="s">
        <v>529</v>
      </c>
      <c r="AL4" s="45" t="s">
        <v>582</v>
      </c>
      <c r="AM4" s="45" t="s">
        <v>583</v>
      </c>
      <c r="AN4" s="45" t="s">
        <v>584</v>
      </c>
      <c r="AO4" s="45" t="s">
        <v>585</v>
      </c>
      <c r="AP4" s="45" t="s">
        <v>586</v>
      </c>
    </row>
    <row r="5" spans="2:42" s="86" customFormat="1" ht="6.75" customHeight="1">
      <c r="B5" s="212"/>
      <c r="C5" s="200"/>
      <c r="D5" s="200"/>
      <c r="E5" s="200"/>
      <c r="F5" s="200"/>
      <c r="G5" s="200"/>
      <c r="H5" s="200"/>
      <c r="I5" s="200"/>
      <c r="J5" s="200"/>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row>
    <row r="6" spans="2:42" s="13" customFormat="1" ht="12" customHeight="1">
      <c r="B6" s="221" t="s">
        <v>161</v>
      </c>
      <c r="C6" s="298">
        <v>113</v>
      </c>
      <c r="D6" s="298">
        <v>102</v>
      </c>
      <c r="E6" s="298">
        <v>110</v>
      </c>
      <c r="F6" s="298">
        <v>109</v>
      </c>
      <c r="G6" s="364">
        <v>109</v>
      </c>
      <c r="H6" s="298">
        <v>108</v>
      </c>
      <c r="I6" s="298">
        <v>110</v>
      </c>
      <c r="J6" s="298">
        <v>102</v>
      </c>
      <c r="K6" s="241">
        <v>77</v>
      </c>
      <c r="L6" s="372">
        <v>99</v>
      </c>
      <c r="M6" s="241">
        <v>54</v>
      </c>
      <c r="N6" s="241">
        <v>62</v>
      </c>
      <c r="O6" s="241">
        <v>50</v>
      </c>
      <c r="P6" s="241">
        <v>44</v>
      </c>
      <c r="Q6" s="372">
        <v>52</v>
      </c>
      <c r="R6" s="241">
        <v>34</v>
      </c>
      <c r="S6" s="241">
        <v>46</v>
      </c>
      <c r="T6" s="241">
        <v>46</v>
      </c>
      <c r="U6" s="241">
        <v>49</v>
      </c>
      <c r="V6" s="372">
        <v>44</v>
      </c>
      <c r="W6" s="241">
        <v>54</v>
      </c>
      <c r="X6" s="241">
        <v>50</v>
      </c>
      <c r="Y6" s="241">
        <v>52</v>
      </c>
      <c r="Z6" s="241">
        <v>61</v>
      </c>
      <c r="AA6" s="372">
        <v>54</v>
      </c>
      <c r="AB6" s="241">
        <v>67</v>
      </c>
      <c r="AC6" s="241">
        <v>74</v>
      </c>
      <c r="AD6" s="241">
        <v>75</v>
      </c>
      <c r="AE6" s="241">
        <v>69</v>
      </c>
      <c r="AF6" s="372">
        <v>71</v>
      </c>
      <c r="AG6" s="241">
        <v>63</v>
      </c>
      <c r="AH6" s="241">
        <v>69</v>
      </c>
      <c r="AI6" s="241">
        <v>62</v>
      </c>
      <c r="AJ6" s="241">
        <v>63</v>
      </c>
      <c r="AK6" s="372">
        <v>64</v>
      </c>
      <c r="AL6" s="241">
        <v>50</v>
      </c>
      <c r="AM6" s="241"/>
      <c r="AN6" s="241"/>
      <c r="AO6" s="241"/>
      <c r="AP6" s="372"/>
    </row>
    <row r="7" spans="2:42" s="13" customFormat="1" ht="12" customHeight="1">
      <c r="B7" s="214" t="s">
        <v>162</v>
      </c>
      <c r="C7" s="308">
        <v>1.7</v>
      </c>
      <c r="D7" s="308">
        <v>0.7</v>
      </c>
      <c r="E7" s="308">
        <v>0.2</v>
      </c>
      <c r="F7" s="308">
        <v>1.4</v>
      </c>
      <c r="G7" s="365">
        <v>1</v>
      </c>
      <c r="H7" s="308">
        <v>1.4</v>
      </c>
      <c r="I7" s="308">
        <v>2.2</v>
      </c>
      <c r="J7" s="308">
        <v>1.8</v>
      </c>
      <c r="K7" s="309">
        <v>1.5</v>
      </c>
      <c r="L7" s="373">
        <v>1.7</v>
      </c>
      <c r="M7" s="309">
        <v>1.7</v>
      </c>
      <c r="N7" s="309">
        <v>1.5</v>
      </c>
      <c r="O7" s="310">
        <v>1.5</v>
      </c>
      <c r="P7" s="310">
        <v>2.7</v>
      </c>
      <c r="Q7" s="380">
        <v>1.8</v>
      </c>
      <c r="R7" s="309">
        <v>2.7</v>
      </c>
      <c r="S7" s="309">
        <v>2.6</v>
      </c>
      <c r="T7" s="310">
        <v>2.4</v>
      </c>
      <c r="U7" s="310">
        <v>2.2</v>
      </c>
      <c r="V7" s="380">
        <v>2.5</v>
      </c>
      <c r="W7" s="309">
        <v>2.1</v>
      </c>
      <c r="X7" s="309">
        <v>1.5</v>
      </c>
      <c r="Y7" s="310">
        <v>1</v>
      </c>
      <c r="Z7" s="310">
        <v>0.9</v>
      </c>
      <c r="AA7" s="380">
        <v>1.4</v>
      </c>
      <c r="AB7" s="309">
        <v>1.6</v>
      </c>
      <c r="AC7" s="309">
        <v>2.2</v>
      </c>
      <c r="AD7" s="310">
        <v>1.3</v>
      </c>
      <c r="AE7" s="310">
        <v>1</v>
      </c>
      <c r="AF7" s="380">
        <v>1.5</v>
      </c>
      <c r="AG7" s="309">
        <v>0.2</v>
      </c>
      <c r="AH7" s="309">
        <v>0.5</v>
      </c>
      <c r="AI7" s="310">
        <v>1</v>
      </c>
      <c r="AJ7" s="310">
        <v>1.5</v>
      </c>
      <c r="AK7" s="380">
        <v>0.8</v>
      </c>
      <c r="AL7" s="309">
        <v>2.4</v>
      </c>
      <c r="AM7" s="309"/>
      <c r="AN7" s="310"/>
      <c r="AO7" s="310"/>
      <c r="AP7" s="380"/>
    </row>
    <row r="8" spans="2:42" s="13" customFormat="1" ht="12" customHeight="1">
      <c r="B8" s="211" t="s">
        <v>163</v>
      </c>
      <c r="C8" s="300">
        <v>94</v>
      </c>
      <c r="D8" s="300">
        <v>94</v>
      </c>
      <c r="E8" s="300">
        <v>106</v>
      </c>
      <c r="F8" s="300">
        <v>100</v>
      </c>
      <c r="G8" s="366">
        <v>99</v>
      </c>
      <c r="H8" s="300">
        <v>99</v>
      </c>
      <c r="I8" s="300">
        <v>103</v>
      </c>
      <c r="J8" s="300">
        <v>98</v>
      </c>
      <c r="K8" s="243">
        <v>74</v>
      </c>
      <c r="L8" s="374">
        <v>94</v>
      </c>
      <c r="M8" s="243">
        <v>49</v>
      </c>
      <c r="N8" s="243">
        <v>58</v>
      </c>
      <c r="O8" s="243">
        <v>46</v>
      </c>
      <c r="P8" s="243">
        <v>42</v>
      </c>
      <c r="Q8" s="374">
        <v>48.75</v>
      </c>
      <c r="R8" s="243">
        <v>34</v>
      </c>
      <c r="S8" s="243">
        <v>46</v>
      </c>
      <c r="T8" s="243">
        <v>45</v>
      </c>
      <c r="U8" s="243">
        <v>49</v>
      </c>
      <c r="V8" s="374">
        <v>44</v>
      </c>
      <c r="W8" s="243">
        <v>52</v>
      </c>
      <c r="X8" s="243">
        <v>48</v>
      </c>
      <c r="Y8" s="243">
        <v>48</v>
      </c>
      <c r="Z8" s="243">
        <v>55</v>
      </c>
      <c r="AA8" s="374">
        <v>51</v>
      </c>
      <c r="AB8" s="243">
        <v>63</v>
      </c>
      <c r="AC8" s="243">
        <v>68</v>
      </c>
      <c r="AD8" s="243">
        <v>70</v>
      </c>
      <c r="AE8" s="243">
        <v>59</v>
      </c>
      <c r="AF8" s="374">
        <v>65</v>
      </c>
      <c r="AG8" s="243">
        <v>55</v>
      </c>
      <c r="AH8" s="243">
        <v>60</v>
      </c>
      <c r="AI8" s="243">
        <v>56</v>
      </c>
      <c r="AJ8" s="243">
        <v>57</v>
      </c>
      <c r="AK8" s="374">
        <v>57</v>
      </c>
      <c r="AL8" s="243">
        <v>45</v>
      </c>
      <c r="AM8" s="243"/>
      <c r="AN8" s="243"/>
      <c r="AO8" s="243"/>
      <c r="AP8" s="374"/>
    </row>
    <row r="9" spans="2:42" s="13" customFormat="1" ht="12" customHeight="1">
      <c r="B9" s="211" t="s">
        <v>164</v>
      </c>
      <c r="C9" s="300">
        <v>88</v>
      </c>
      <c r="D9" s="300">
        <v>91</v>
      </c>
      <c r="E9" s="300">
        <v>101</v>
      </c>
      <c r="F9" s="300">
        <v>82</v>
      </c>
      <c r="G9" s="366">
        <v>91</v>
      </c>
      <c r="H9" s="300">
        <v>91</v>
      </c>
      <c r="I9" s="300">
        <v>96</v>
      </c>
      <c r="J9" s="300">
        <v>90</v>
      </c>
      <c r="K9" s="243">
        <v>67</v>
      </c>
      <c r="L9" s="374">
        <v>86</v>
      </c>
      <c r="M9" s="243">
        <v>42</v>
      </c>
      <c r="N9" s="243">
        <v>55</v>
      </c>
      <c r="O9" s="243">
        <v>43</v>
      </c>
      <c r="P9" s="243">
        <v>40</v>
      </c>
      <c r="Q9" s="374">
        <v>45</v>
      </c>
      <c r="R9" s="243">
        <v>30</v>
      </c>
      <c r="S9" s="243">
        <v>43</v>
      </c>
      <c r="T9" s="243">
        <v>42</v>
      </c>
      <c r="U9" s="243">
        <v>46</v>
      </c>
      <c r="V9" s="374">
        <v>40</v>
      </c>
      <c r="W9" s="243">
        <v>49</v>
      </c>
      <c r="X9" s="243">
        <v>46</v>
      </c>
      <c r="Y9" s="243">
        <v>46</v>
      </c>
      <c r="Z9" s="243">
        <v>52</v>
      </c>
      <c r="AA9" s="374">
        <v>48</v>
      </c>
      <c r="AB9" s="243">
        <v>57</v>
      </c>
      <c r="AC9" s="243">
        <v>61</v>
      </c>
      <c r="AD9" s="243">
        <v>59</v>
      </c>
      <c r="AE9" s="243">
        <v>36</v>
      </c>
      <c r="AF9" s="374">
        <v>53</v>
      </c>
      <c r="AG9" s="243">
        <v>51</v>
      </c>
      <c r="AH9" s="243">
        <v>54</v>
      </c>
      <c r="AI9" s="243">
        <v>52</v>
      </c>
      <c r="AJ9" s="243">
        <v>51</v>
      </c>
      <c r="AK9" s="374">
        <v>52</v>
      </c>
      <c r="AL9" s="243">
        <v>39</v>
      </c>
      <c r="AM9" s="243"/>
      <c r="AN9" s="243"/>
      <c r="AO9" s="243"/>
      <c r="AP9" s="374"/>
    </row>
    <row r="10" spans="2:42" s="13" customFormat="1" ht="12" customHeight="1" thickBot="1">
      <c r="B10" s="123" t="s">
        <v>165</v>
      </c>
      <c r="C10" s="300">
        <v>123</v>
      </c>
      <c r="D10" s="300">
        <v>142</v>
      </c>
      <c r="E10" s="300">
        <v>125</v>
      </c>
      <c r="F10" s="300">
        <v>136</v>
      </c>
      <c r="G10" s="366">
        <v>132</v>
      </c>
      <c r="H10" s="300">
        <v>183</v>
      </c>
      <c r="I10" s="300">
        <v>163</v>
      </c>
      <c r="J10" s="300">
        <v>140</v>
      </c>
      <c r="K10" s="243">
        <v>133</v>
      </c>
      <c r="L10" s="374">
        <v>155</v>
      </c>
      <c r="M10" s="243">
        <v>102</v>
      </c>
      <c r="N10" s="243">
        <v>97</v>
      </c>
      <c r="O10" s="286">
        <v>97</v>
      </c>
      <c r="P10" s="243">
        <v>75</v>
      </c>
      <c r="Q10" s="374">
        <v>92.75</v>
      </c>
      <c r="R10" s="243">
        <v>72</v>
      </c>
      <c r="S10" s="243">
        <v>78</v>
      </c>
      <c r="T10" s="286">
        <v>103</v>
      </c>
      <c r="U10" s="243">
        <v>110</v>
      </c>
      <c r="V10" s="374">
        <v>91</v>
      </c>
      <c r="W10" s="243">
        <v>108</v>
      </c>
      <c r="X10" s="243">
        <v>111</v>
      </c>
      <c r="Y10" s="286">
        <v>106</v>
      </c>
      <c r="Z10" s="243">
        <v>104</v>
      </c>
      <c r="AA10" s="374">
        <v>107</v>
      </c>
      <c r="AB10" s="243">
        <v>115</v>
      </c>
      <c r="AC10" s="243">
        <v>104</v>
      </c>
      <c r="AD10" s="286">
        <v>106</v>
      </c>
      <c r="AE10" s="243">
        <v>137</v>
      </c>
      <c r="AF10" s="374">
        <v>116</v>
      </c>
      <c r="AG10" s="243">
        <v>106</v>
      </c>
      <c r="AH10" s="243">
        <v>91</v>
      </c>
      <c r="AI10" s="286">
        <v>87</v>
      </c>
      <c r="AJ10" s="243">
        <v>87</v>
      </c>
      <c r="AK10" s="374">
        <v>93</v>
      </c>
      <c r="AL10" s="243">
        <v>68</v>
      </c>
      <c r="AM10" s="243"/>
      <c r="AN10" s="286"/>
      <c r="AO10" s="243"/>
      <c r="AP10" s="374"/>
    </row>
    <row r="11" spans="2:42" s="13" customFormat="1" ht="12" customHeight="1">
      <c r="B11" s="214" t="s">
        <v>166</v>
      </c>
      <c r="C11" s="299">
        <v>111</v>
      </c>
      <c r="D11" s="299">
        <v>113</v>
      </c>
      <c r="E11" s="299">
        <v>88</v>
      </c>
      <c r="F11" s="299">
        <v>114</v>
      </c>
      <c r="G11" s="367">
        <v>107</v>
      </c>
      <c r="H11" s="299">
        <v>170</v>
      </c>
      <c r="I11" s="299">
        <v>142</v>
      </c>
      <c r="J11" s="299">
        <v>123</v>
      </c>
      <c r="K11" s="228">
        <v>106</v>
      </c>
      <c r="L11" s="375">
        <v>135</v>
      </c>
      <c r="M11" s="228">
        <v>75</v>
      </c>
      <c r="N11" s="228">
        <v>73</v>
      </c>
      <c r="O11" s="282">
        <v>74</v>
      </c>
      <c r="P11" s="282">
        <v>62</v>
      </c>
      <c r="Q11" s="381">
        <v>71</v>
      </c>
      <c r="R11" s="228">
        <v>47</v>
      </c>
      <c r="S11" s="228">
        <v>40</v>
      </c>
      <c r="T11" s="282">
        <v>66</v>
      </c>
      <c r="U11" s="282">
        <v>85</v>
      </c>
      <c r="V11" s="381">
        <v>60</v>
      </c>
      <c r="W11" s="228">
        <v>74</v>
      </c>
      <c r="X11" s="228">
        <v>75</v>
      </c>
      <c r="Y11" s="282">
        <v>48</v>
      </c>
      <c r="Z11" s="282">
        <v>48</v>
      </c>
      <c r="AA11" s="381">
        <v>61</v>
      </c>
      <c r="AB11" s="228">
        <v>59</v>
      </c>
      <c r="AC11" s="228">
        <v>34</v>
      </c>
      <c r="AD11" s="282">
        <v>35</v>
      </c>
      <c r="AE11" s="282">
        <v>43</v>
      </c>
      <c r="AF11" s="381">
        <v>43</v>
      </c>
      <c r="AG11" s="228">
        <v>70</v>
      </c>
      <c r="AH11" s="228">
        <v>30</v>
      </c>
      <c r="AI11" s="282">
        <v>28</v>
      </c>
      <c r="AJ11" s="282">
        <v>68</v>
      </c>
      <c r="AK11" s="381">
        <v>49</v>
      </c>
      <c r="AL11" s="228">
        <v>54</v>
      </c>
      <c r="AM11" s="228"/>
      <c r="AN11" s="282"/>
      <c r="AO11" s="282"/>
      <c r="AP11" s="381"/>
    </row>
    <row r="12" spans="2:42" s="103" customFormat="1" ht="12" customHeight="1">
      <c r="B12" s="211" t="s">
        <v>167</v>
      </c>
      <c r="C12" s="301">
        <v>12.4</v>
      </c>
      <c r="D12" s="301">
        <v>12.1</v>
      </c>
      <c r="E12" s="301">
        <v>9.5</v>
      </c>
      <c r="F12" s="301">
        <v>9</v>
      </c>
      <c r="G12" s="368">
        <v>10.7</v>
      </c>
      <c r="H12" s="301">
        <v>9.5</v>
      </c>
      <c r="I12" s="301">
        <v>10.4</v>
      </c>
      <c r="J12" s="301">
        <v>12.9</v>
      </c>
      <c r="K12" s="306">
        <v>12.6</v>
      </c>
      <c r="L12" s="376">
        <v>11.4</v>
      </c>
      <c r="M12" s="306">
        <v>12.6</v>
      </c>
      <c r="N12" s="306">
        <v>15.1</v>
      </c>
      <c r="O12" s="307">
        <v>15.5</v>
      </c>
      <c r="P12" s="307">
        <v>12</v>
      </c>
      <c r="Q12" s="377">
        <v>13.8</v>
      </c>
      <c r="R12" s="306">
        <v>11.7</v>
      </c>
      <c r="S12" s="306">
        <v>12.2</v>
      </c>
      <c r="T12" s="307">
        <v>11</v>
      </c>
      <c r="U12" s="307">
        <v>12</v>
      </c>
      <c r="V12" s="377">
        <v>11.7</v>
      </c>
      <c r="W12" s="306">
        <v>12.1</v>
      </c>
      <c r="X12" s="306">
        <v>13.6</v>
      </c>
      <c r="Y12" s="307">
        <v>13.9</v>
      </c>
      <c r="Z12" s="307">
        <v>11.5</v>
      </c>
      <c r="AA12" s="377">
        <v>12.8</v>
      </c>
      <c r="AB12" s="306">
        <v>11.4</v>
      </c>
      <c r="AC12" s="306">
        <v>12.4</v>
      </c>
      <c r="AD12" s="307">
        <v>12.8</v>
      </c>
      <c r="AE12" s="307">
        <v>12.1</v>
      </c>
      <c r="AF12" s="377">
        <v>12.2</v>
      </c>
      <c r="AG12" s="306">
        <v>10</v>
      </c>
      <c r="AH12" s="306">
        <v>11.1</v>
      </c>
      <c r="AI12" s="307">
        <v>12.7</v>
      </c>
      <c r="AJ12" s="307">
        <v>9.1</v>
      </c>
      <c r="AK12" s="377">
        <v>10.7</v>
      </c>
      <c r="AL12" s="306">
        <v>11</v>
      </c>
      <c r="AM12" s="306"/>
      <c r="AN12" s="307"/>
      <c r="AO12" s="307"/>
      <c r="AP12" s="377"/>
    </row>
    <row r="13" spans="2:42" s="13" customFormat="1" ht="12" customHeight="1">
      <c r="B13" s="211" t="s">
        <v>168</v>
      </c>
      <c r="C13" s="301">
        <v>4.1</v>
      </c>
      <c r="D13" s="301">
        <v>5.3</v>
      </c>
      <c r="E13" s="301">
        <v>3.3</v>
      </c>
      <c r="F13" s="301">
        <v>0.7</v>
      </c>
      <c r="G13" s="368">
        <v>3.4</v>
      </c>
      <c r="H13" s="301">
        <v>1.3</v>
      </c>
      <c r="I13" s="301">
        <v>2.5</v>
      </c>
      <c r="J13" s="301">
        <v>4.8</v>
      </c>
      <c r="K13" s="307">
        <v>5</v>
      </c>
      <c r="L13" s="377">
        <v>3.4</v>
      </c>
      <c r="M13" s="307">
        <v>7.5</v>
      </c>
      <c r="N13" s="307">
        <v>9.7</v>
      </c>
      <c r="O13" s="307">
        <v>9.9</v>
      </c>
      <c r="P13" s="307">
        <v>5.5</v>
      </c>
      <c r="Q13" s="377">
        <v>8.2</v>
      </c>
      <c r="R13" s="307">
        <v>5.3</v>
      </c>
      <c r="S13" s="307">
        <v>6</v>
      </c>
      <c r="T13" s="307">
        <v>4.3</v>
      </c>
      <c r="U13" s="307">
        <v>5.8</v>
      </c>
      <c r="V13" s="377">
        <v>5.3</v>
      </c>
      <c r="W13" s="307">
        <v>5.3</v>
      </c>
      <c r="X13" s="307">
        <v>6.9</v>
      </c>
      <c r="Y13" s="307">
        <v>7.9</v>
      </c>
      <c r="Z13" s="307">
        <v>5.3</v>
      </c>
      <c r="AA13" s="377">
        <v>6.4</v>
      </c>
      <c r="AB13" s="307">
        <v>4</v>
      </c>
      <c r="AC13" s="307">
        <v>5.2</v>
      </c>
      <c r="AD13" s="307">
        <v>6.2</v>
      </c>
      <c r="AE13" s="307">
        <v>4.8</v>
      </c>
      <c r="AF13" s="377">
        <v>5.1</v>
      </c>
      <c r="AG13" s="307">
        <v>4.4</v>
      </c>
      <c r="AH13" s="307">
        <v>5.9</v>
      </c>
      <c r="AI13" s="307">
        <v>7.1</v>
      </c>
      <c r="AJ13" s="307">
        <v>3.2</v>
      </c>
      <c r="AK13" s="377">
        <v>5.2</v>
      </c>
      <c r="AL13" s="307">
        <v>3.4</v>
      </c>
      <c r="AM13" s="307"/>
      <c r="AN13" s="307"/>
      <c r="AO13" s="307"/>
      <c r="AP13" s="377"/>
    </row>
    <row r="14" spans="2:42" s="13" customFormat="1" ht="12" customHeight="1">
      <c r="B14" s="211" t="s">
        <v>169</v>
      </c>
      <c r="C14" s="300">
        <v>737</v>
      </c>
      <c r="D14" s="300">
        <v>729</v>
      </c>
      <c r="E14" s="300">
        <v>719</v>
      </c>
      <c r="F14" s="300">
        <v>736</v>
      </c>
      <c r="G14" s="366">
        <v>730</v>
      </c>
      <c r="H14" s="300">
        <v>756</v>
      </c>
      <c r="I14" s="300">
        <v>741</v>
      </c>
      <c r="J14" s="300">
        <v>782</v>
      </c>
      <c r="K14" s="243">
        <v>844</v>
      </c>
      <c r="L14" s="374">
        <v>781</v>
      </c>
      <c r="M14" s="243">
        <v>746</v>
      </c>
      <c r="N14" s="243">
        <v>1035</v>
      </c>
      <c r="O14" s="243">
        <v>1113</v>
      </c>
      <c r="P14" s="243">
        <v>960</v>
      </c>
      <c r="Q14" s="374">
        <v>968</v>
      </c>
      <c r="R14" s="243">
        <v>998</v>
      </c>
      <c r="S14" s="243">
        <v>982</v>
      </c>
      <c r="T14" s="243">
        <v>957</v>
      </c>
      <c r="U14" s="243">
        <v>906</v>
      </c>
      <c r="V14" s="374">
        <v>960</v>
      </c>
      <c r="W14" s="243">
        <v>930</v>
      </c>
      <c r="X14" s="243">
        <v>1003</v>
      </c>
      <c r="Y14" s="243">
        <v>911</v>
      </c>
      <c r="Z14" s="243">
        <v>890</v>
      </c>
      <c r="AA14" s="374">
        <v>933</v>
      </c>
      <c r="AB14" s="243">
        <v>902</v>
      </c>
      <c r="AC14" s="243">
        <v>853</v>
      </c>
      <c r="AD14" s="243">
        <v>870</v>
      </c>
      <c r="AE14" s="243">
        <v>921</v>
      </c>
      <c r="AF14" s="374">
        <v>885</v>
      </c>
      <c r="AG14" s="243">
        <v>885</v>
      </c>
      <c r="AH14" s="243">
        <v>906</v>
      </c>
      <c r="AI14" s="243">
        <v>859</v>
      </c>
      <c r="AJ14" s="243">
        <v>785</v>
      </c>
      <c r="AK14" s="374">
        <v>859</v>
      </c>
      <c r="AL14" s="243">
        <v>845</v>
      </c>
      <c r="AM14" s="243"/>
      <c r="AN14" s="243"/>
      <c r="AO14" s="243"/>
      <c r="AP14" s="374"/>
    </row>
    <row r="15" spans="2:42" s="13" customFormat="1" ht="12" customHeight="1">
      <c r="B15" s="214" t="s">
        <v>170</v>
      </c>
      <c r="C15" s="299">
        <v>493</v>
      </c>
      <c r="D15" s="299">
        <v>482</v>
      </c>
      <c r="E15" s="299">
        <v>448</v>
      </c>
      <c r="F15" s="299">
        <v>462</v>
      </c>
      <c r="G15" s="367">
        <v>471</v>
      </c>
      <c r="H15" s="299">
        <v>477</v>
      </c>
      <c r="I15" s="299">
        <v>456</v>
      </c>
      <c r="J15" s="299">
        <v>495</v>
      </c>
      <c r="K15" s="228">
        <v>517</v>
      </c>
      <c r="L15" s="375">
        <v>486</v>
      </c>
      <c r="M15" s="228">
        <v>386</v>
      </c>
      <c r="N15" s="228">
        <v>490</v>
      </c>
      <c r="O15" s="228">
        <v>543</v>
      </c>
      <c r="P15" s="228">
        <v>414</v>
      </c>
      <c r="Q15" s="375">
        <v>460</v>
      </c>
      <c r="R15" s="228">
        <v>347</v>
      </c>
      <c r="S15" s="228">
        <v>336</v>
      </c>
      <c r="T15" s="228">
        <v>372</v>
      </c>
      <c r="U15" s="228">
        <v>335</v>
      </c>
      <c r="V15" s="375">
        <v>347</v>
      </c>
      <c r="W15" s="228">
        <v>387</v>
      </c>
      <c r="X15" s="228">
        <v>469</v>
      </c>
      <c r="Y15" s="228">
        <v>390</v>
      </c>
      <c r="Z15" s="228">
        <v>363</v>
      </c>
      <c r="AA15" s="375">
        <v>402</v>
      </c>
      <c r="AB15" s="228">
        <v>399</v>
      </c>
      <c r="AC15" s="228">
        <v>374</v>
      </c>
      <c r="AD15" s="228">
        <v>386</v>
      </c>
      <c r="AE15" s="228">
        <v>442</v>
      </c>
      <c r="AF15" s="375">
        <v>400</v>
      </c>
      <c r="AG15" s="228">
        <v>383</v>
      </c>
      <c r="AH15" s="228">
        <v>398</v>
      </c>
      <c r="AI15" s="228">
        <v>368</v>
      </c>
      <c r="AJ15" s="228">
        <v>302</v>
      </c>
      <c r="AK15" s="375">
        <v>363</v>
      </c>
      <c r="AL15" s="228">
        <v>383</v>
      </c>
      <c r="AM15" s="228"/>
      <c r="AN15" s="228"/>
      <c r="AO15" s="228"/>
      <c r="AP15" s="375"/>
    </row>
    <row r="16" spans="2:42" s="13" customFormat="1" ht="12" customHeight="1" thickBot="1">
      <c r="B16" s="220" t="s">
        <v>171</v>
      </c>
      <c r="C16" s="302"/>
      <c r="D16" s="302"/>
      <c r="E16" s="302"/>
      <c r="F16" s="302"/>
      <c r="G16" s="369"/>
      <c r="H16" s="302"/>
      <c r="I16" s="302"/>
      <c r="J16" s="302"/>
      <c r="K16" s="244"/>
      <c r="L16" s="378"/>
      <c r="M16" s="244"/>
      <c r="N16" s="244"/>
      <c r="O16" s="244"/>
      <c r="P16" s="244"/>
      <c r="Q16" s="378"/>
      <c r="R16" s="244"/>
      <c r="S16" s="244"/>
      <c r="T16" s="244"/>
      <c r="U16" s="244"/>
      <c r="V16" s="378"/>
      <c r="W16" s="244"/>
      <c r="X16" s="244"/>
      <c r="Y16" s="244"/>
      <c r="Z16" s="244"/>
      <c r="AA16" s="378"/>
      <c r="AB16" s="244"/>
      <c r="AC16" s="244"/>
      <c r="AD16" s="244"/>
      <c r="AE16" s="244"/>
      <c r="AF16" s="378"/>
      <c r="AG16" s="244"/>
      <c r="AH16" s="244"/>
      <c r="AI16" s="244"/>
      <c r="AJ16" s="244"/>
      <c r="AK16" s="378"/>
      <c r="AL16" s="244"/>
      <c r="AM16" s="244"/>
      <c r="AN16" s="244"/>
      <c r="AO16" s="244"/>
      <c r="AP16" s="378"/>
    </row>
    <row r="17" spans="2:42" s="13" customFormat="1" ht="12" customHeight="1" thickBot="1">
      <c r="B17" s="215" t="s">
        <v>172</v>
      </c>
      <c r="C17" s="303"/>
      <c r="D17" s="303"/>
      <c r="E17" s="303"/>
      <c r="F17" s="303"/>
      <c r="G17" s="370"/>
      <c r="H17" s="303"/>
      <c r="I17" s="303"/>
      <c r="J17" s="303"/>
      <c r="K17" s="245"/>
      <c r="L17" s="379"/>
      <c r="M17" s="245"/>
      <c r="N17" s="245"/>
      <c r="O17" s="245"/>
      <c r="P17" s="245"/>
      <c r="Q17" s="379"/>
      <c r="R17" s="245"/>
      <c r="S17" s="245"/>
      <c r="T17" s="245"/>
      <c r="U17" s="245"/>
      <c r="V17" s="379"/>
      <c r="W17" s="245"/>
      <c r="X17" s="245"/>
      <c r="Y17" s="245"/>
      <c r="Z17" s="245"/>
      <c r="AA17" s="379"/>
      <c r="AB17" s="245"/>
      <c r="AC17" s="245"/>
      <c r="AD17" s="245"/>
      <c r="AE17" s="245"/>
      <c r="AF17" s="379"/>
      <c r="AG17" s="245"/>
      <c r="AH17" s="245"/>
      <c r="AI17" s="245"/>
      <c r="AJ17" s="245"/>
      <c r="AK17" s="379"/>
      <c r="AL17" s="245"/>
      <c r="AM17" s="245"/>
      <c r="AN17" s="245"/>
      <c r="AO17" s="245"/>
      <c r="AP17" s="379"/>
    </row>
    <row r="18" spans="2:42" s="103" customFormat="1" ht="12" customHeight="1">
      <c r="B18" s="211" t="s">
        <v>173</v>
      </c>
      <c r="C18" s="300">
        <v>186</v>
      </c>
      <c r="D18" s="300">
        <v>187</v>
      </c>
      <c r="E18" s="300">
        <v>176</v>
      </c>
      <c r="F18" s="300">
        <v>120</v>
      </c>
      <c r="G18" s="366">
        <v>167</v>
      </c>
      <c r="H18" s="300">
        <v>145</v>
      </c>
      <c r="I18" s="300">
        <v>195</v>
      </c>
      <c r="J18" s="300">
        <v>193</v>
      </c>
      <c r="K18" s="243">
        <v>135</v>
      </c>
      <c r="L18" s="374">
        <v>167</v>
      </c>
      <c r="M18" s="243">
        <v>140</v>
      </c>
      <c r="N18" s="243">
        <v>215</v>
      </c>
      <c r="O18" s="243">
        <v>212</v>
      </c>
      <c r="P18" s="243">
        <v>140</v>
      </c>
      <c r="Q18" s="374">
        <v>176.75</v>
      </c>
      <c r="R18" s="243">
        <v>143</v>
      </c>
      <c r="S18" s="243">
        <v>170</v>
      </c>
      <c r="T18" s="243">
        <v>125</v>
      </c>
      <c r="U18" s="243">
        <v>131</v>
      </c>
      <c r="V18" s="374">
        <v>142</v>
      </c>
      <c r="W18" s="243">
        <v>142</v>
      </c>
      <c r="X18" s="243">
        <v>161</v>
      </c>
      <c r="Y18" s="243">
        <v>164</v>
      </c>
      <c r="Z18" s="243">
        <v>139</v>
      </c>
      <c r="AA18" s="374">
        <v>151</v>
      </c>
      <c r="AB18" s="243">
        <v>133</v>
      </c>
      <c r="AC18" s="243">
        <v>160</v>
      </c>
      <c r="AD18" s="243">
        <v>171</v>
      </c>
      <c r="AE18" s="243">
        <v>87</v>
      </c>
      <c r="AF18" s="374">
        <v>138</v>
      </c>
      <c r="AG18" s="243">
        <v>77</v>
      </c>
      <c r="AH18" s="243">
        <v>163</v>
      </c>
      <c r="AI18" s="243">
        <v>154</v>
      </c>
      <c r="AJ18" s="243">
        <v>127</v>
      </c>
      <c r="AK18" s="374">
        <v>130</v>
      </c>
      <c r="AL18" s="243">
        <v>94</v>
      </c>
      <c r="AM18" s="243"/>
      <c r="AN18" s="243"/>
      <c r="AO18" s="243"/>
      <c r="AP18" s="374"/>
    </row>
    <row r="19" spans="2:42" s="13" customFormat="1" ht="12" customHeight="1">
      <c r="B19" s="211" t="s">
        <v>174</v>
      </c>
      <c r="C19" s="300">
        <v>124</v>
      </c>
      <c r="D19" s="300">
        <v>117</v>
      </c>
      <c r="E19" s="300">
        <v>117</v>
      </c>
      <c r="F19" s="300">
        <v>116</v>
      </c>
      <c r="G19" s="366">
        <v>119</v>
      </c>
      <c r="H19" s="300">
        <v>107</v>
      </c>
      <c r="I19" s="300">
        <v>91</v>
      </c>
      <c r="J19" s="300">
        <v>111</v>
      </c>
      <c r="K19" s="243">
        <v>122</v>
      </c>
      <c r="L19" s="374">
        <v>108</v>
      </c>
      <c r="M19" s="243">
        <v>123</v>
      </c>
      <c r="N19" s="243">
        <v>116</v>
      </c>
      <c r="O19" s="243">
        <v>108</v>
      </c>
      <c r="P19" s="243">
        <v>85</v>
      </c>
      <c r="Q19" s="374">
        <v>108</v>
      </c>
      <c r="R19" s="243">
        <v>60</v>
      </c>
      <c r="S19" s="243">
        <v>71</v>
      </c>
      <c r="T19" s="243">
        <v>66</v>
      </c>
      <c r="U19" s="243">
        <v>87</v>
      </c>
      <c r="V19" s="374">
        <v>71</v>
      </c>
      <c r="W19" s="243">
        <v>77</v>
      </c>
      <c r="X19" s="243">
        <v>79</v>
      </c>
      <c r="Y19" s="243">
        <v>96</v>
      </c>
      <c r="Z19" s="243">
        <v>91</v>
      </c>
      <c r="AA19" s="374">
        <v>86</v>
      </c>
      <c r="AB19" s="243">
        <v>87</v>
      </c>
      <c r="AC19" s="243">
        <v>97</v>
      </c>
      <c r="AD19" s="243">
        <v>101</v>
      </c>
      <c r="AE19" s="243">
        <v>124</v>
      </c>
      <c r="AF19" s="374">
        <v>102</v>
      </c>
      <c r="AG19" s="243">
        <v>113</v>
      </c>
      <c r="AH19" s="243">
        <v>92</v>
      </c>
      <c r="AI19" s="243">
        <v>115</v>
      </c>
      <c r="AJ19" s="243">
        <v>113</v>
      </c>
      <c r="AK19" s="374">
        <v>108</v>
      </c>
      <c r="AL19" s="243">
        <v>91</v>
      </c>
      <c r="AM19" s="243"/>
      <c r="AN19" s="243"/>
      <c r="AO19" s="243"/>
      <c r="AP19" s="374"/>
    </row>
    <row r="20" spans="2:42" s="13" customFormat="1" ht="12" customHeight="1">
      <c r="B20" s="211" t="s">
        <v>175</v>
      </c>
      <c r="C20" s="300">
        <v>106</v>
      </c>
      <c r="D20" s="300">
        <v>94</v>
      </c>
      <c r="E20" s="300">
        <v>94</v>
      </c>
      <c r="F20" s="300">
        <v>102</v>
      </c>
      <c r="G20" s="366">
        <v>99</v>
      </c>
      <c r="H20" s="300">
        <v>95</v>
      </c>
      <c r="I20" s="300">
        <v>78</v>
      </c>
      <c r="J20" s="300">
        <v>95</v>
      </c>
      <c r="K20" s="243">
        <v>104</v>
      </c>
      <c r="L20" s="374">
        <v>93</v>
      </c>
      <c r="M20" s="243">
        <v>109</v>
      </c>
      <c r="N20" s="243">
        <v>104</v>
      </c>
      <c r="O20" s="243">
        <v>97</v>
      </c>
      <c r="P20" s="243">
        <v>72</v>
      </c>
      <c r="Q20" s="374">
        <v>95.5</v>
      </c>
      <c r="R20" s="243">
        <v>52</v>
      </c>
      <c r="S20" s="243">
        <v>63</v>
      </c>
      <c r="T20" s="243">
        <v>61</v>
      </c>
      <c r="U20" s="243">
        <v>78</v>
      </c>
      <c r="V20" s="374">
        <v>64</v>
      </c>
      <c r="W20" s="243">
        <v>74</v>
      </c>
      <c r="X20" s="243">
        <v>69</v>
      </c>
      <c r="Y20" s="243">
        <v>81</v>
      </c>
      <c r="Z20" s="243">
        <v>80</v>
      </c>
      <c r="AA20" s="374">
        <v>76</v>
      </c>
      <c r="AB20" s="243">
        <v>80</v>
      </c>
      <c r="AC20" s="243">
        <v>82</v>
      </c>
      <c r="AD20" s="243">
        <v>89.91468749999999</v>
      </c>
      <c r="AE20" s="243">
        <v>114</v>
      </c>
      <c r="AF20" s="374">
        <v>91</v>
      </c>
      <c r="AG20" s="243">
        <v>106</v>
      </c>
      <c r="AH20" s="243">
        <v>80</v>
      </c>
      <c r="AI20" s="243">
        <v>107</v>
      </c>
      <c r="AJ20" s="243">
        <v>100</v>
      </c>
      <c r="AK20" s="374">
        <v>98</v>
      </c>
      <c r="AL20" s="243">
        <v>86</v>
      </c>
      <c r="AM20" s="243"/>
      <c r="AN20" s="243"/>
      <c r="AO20" s="243"/>
      <c r="AP20" s="374"/>
    </row>
    <row r="21" spans="2:42" s="13" customFormat="1" ht="12" customHeight="1">
      <c r="B21" s="211" t="s">
        <v>176</v>
      </c>
      <c r="C21" s="300">
        <v>183</v>
      </c>
      <c r="D21" s="300">
        <v>152</v>
      </c>
      <c r="E21" s="300">
        <v>155</v>
      </c>
      <c r="F21" s="300">
        <v>166</v>
      </c>
      <c r="G21" s="366">
        <v>164</v>
      </c>
      <c r="H21" s="300">
        <v>153</v>
      </c>
      <c r="I21" s="300">
        <v>136</v>
      </c>
      <c r="J21" s="300">
        <v>164</v>
      </c>
      <c r="K21" s="243">
        <v>171</v>
      </c>
      <c r="L21" s="374">
        <v>156</v>
      </c>
      <c r="M21" s="243">
        <v>155</v>
      </c>
      <c r="N21" s="243">
        <v>132</v>
      </c>
      <c r="O21" s="243">
        <v>120</v>
      </c>
      <c r="P21" s="243">
        <v>107</v>
      </c>
      <c r="Q21" s="374">
        <v>128.5</v>
      </c>
      <c r="R21" s="243">
        <v>84</v>
      </c>
      <c r="S21" s="243">
        <v>91</v>
      </c>
      <c r="T21" s="243">
        <v>89</v>
      </c>
      <c r="U21" s="243">
        <v>110</v>
      </c>
      <c r="V21" s="374">
        <v>93</v>
      </c>
      <c r="W21" s="243">
        <v>105</v>
      </c>
      <c r="X21" s="243">
        <v>106</v>
      </c>
      <c r="Y21" s="243">
        <v>124</v>
      </c>
      <c r="Z21" s="243">
        <v>126</v>
      </c>
      <c r="AA21" s="374">
        <v>115</v>
      </c>
      <c r="AB21" s="243">
        <v>140</v>
      </c>
      <c r="AC21" s="243">
        <v>143</v>
      </c>
      <c r="AD21" s="243">
        <v>138.93421875</v>
      </c>
      <c r="AE21" s="243">
        <v>162</v>
      </c>
      <c r="AF21" s="374">
        <v>146</v>
      </c>
      <c r="AG21" s="243">
        <v>146</v>
      </c>
      <c r="AH21" s="243">
        <v>123</v>
      </c>
      <c r="AI21" s="243">
        <v>158</v>
      </c>
      <c r="AJ21" s="243">
        <v>148</v>
      </c>
      <c r="AK21" s="374">
        <v>144</v>
      </c>
      <c r="AL21" s="243">
        <v>103</v>
      </c>
      <c r="AM21" s="243"/>
      <c r="AN21" s="243"/>
      <c r="AO21" s="243"/>
      <c r="AP21" s="374"/>
    </row>
    <row r="22" spans="2:42" s="13" customFormat="1" ht="12" customHeight="1">
      <c r="B22" s="211" t="s">
        <v>177</v>
      </c>
      <c r="C22" s="249">
        <v>-242</v>
      </c>
      <c r="D22" s="249">
        <v>-198</v>
      </c>
      <c r="E22" s="249">
        <v>-243</v>
      </c>
      <c r="F22" s="249">
        <v>-253</v>
      </c>
      <c r="G22" s="340">
        <v>-234</v>
      </c>
      <c r="H22" s="249">
        <v>-251</v>
      </c>
      <c r="I22" s="249">
        <v>-254</v>
      </c>
      <c r="J22" s="249">
        <v>-215</v>
      </c>
      <c r="K22" s="243">
        <v>-180</v>
      </c>
      <c r="L22" s="374">
        <v>-225</v>
      </c>
      <c r="M22" s="243">
        <v>-133</v>
      </c>
      <c r="N22" s="243">
        <v>-147</v>
      </c>
      <c r="O22" s="243">
        <v>-140</v>
      </c>
      <c r="P22" s="243">
        <v>-147</v>
      </c>
      <c r="Q22" s="374">
        <v>-141.75</v>
      </c>
      <c r="R22" s="243">
        <v>-122</v>
      </c>
      <c r="S22" s="243">
        <v>-147</v>
      </c>
      <c r="T22" s="243">
        <v>-119</v>
      </c>
      <c r="U22" s="243">
        <v>-110</v>
      </c>
      <c r="V22" s="374">
        <v>-125</v>
      </c>
      <c r="W22" s="243">
        <v>-118</v>
      </c>
      <c r="X22" s="243">
        <v>-99</v>
      </c>
      <c r="Y22" s="243">
        <v>-100</v>
      </c>
      <c r="Z22" s="243">
        <v>-130</v>
      </c>
      <c r="AA22" s="374">
        <v>-112</v>
      </c>
      <c r="AB22" s="243">
        <v>-154</v>
      </c>
      <c r="AC22" s="243">
        <v>-163</v>
      </c>
      <c r="AD22" s="243">
        <v>-147</v>
      </c>
      <c r="AE22" s="243">
        <v>-119</v>
      </c>
      <c r="AF22" s="374">
        <v>-146</v>
      </c>
      <c r="AG22" s="243">
        <v>-102</v>
      </c>
      <c r="AH22" s="243">
        <v>-136</v>
      </c>
      <c r="AI22" s="243">
        <v>-140</v>
      </c>
      <c r="AJ22" s="243">
        <v>-252</v>
      </c>
      <c r="AK22" s="374">
        <v>-158</v>
      </c>
      <c r="AL22" s="243">
        <v>-154</v>
      </c>
      <c r="AM22" s="243"/>
      <c r="AN22" s="243"/>
      <c r="AO22" s="243"/>
      <c r="AP22" s="374"/>
    </row>
    <row r="23" spans="2:42" s="13" customFormat="1" ht="12" customHeight="1" thickBot="1">
      <c r="B23" s="211" t="s">
        <v>77</v>
      </c>
      <c r="C23" s="305">
        <v>68</v>
      </c>
      <c r="D23" s="300">
        <v>205</v>
      </c>
      <c r="E23" s="300">
        <v>121</v>
      </c>
      <c r="F23" s="300">
        <v>128</v>
      </c>
      <c r="G23" s="366">
        <v>131</v>
      </c>
      <c r="H23" s="300">
        <v>97</v>
      </c>
      <c r="I23" s="300">
        <v>149</v>
      </c>
      <c r="J23" s="300">
        <v>202</v>
      </c>
      <c r="K23" s="242">
        <v>194</v>
      </c>
      <c r="L23" s="374">
        <v>161</v>
      </c>
      <c r="M23" s="243">
        <v>166</v>
      </c>
      <c r="N23" s="243">
        <v>198</v>
      </c>
      <c r="O23" s="243">
        <v>145</v>
      </c>
      <c r="P23" s="243">
        <v>197</v>
      </c>
      <c r="Q23" s="374">
        <v>176.5</v>
      </c>
      <c r="R23" s="243">
        <v>234</v>
      </c>
      <c r="S23" s="243">
        <v>108</v>
      </c>
      <c r="T23" s="243">
        <v>106</v>
      </c>
      <c r="U23" s="243">
        <v>110</v>
      </c>
      <c r="V23" s="374">
        <v>139</v>
      </c>
      <c r="W23" s="243">
        <v>151</v>
      </c>
      <c r="X23" s="243">
        <v>359</v>
      </c>
      <c r="Y23" s="243">
        <v>382</v>
      </c>
      <c r="Z23" s="243">
        <v>289</v>
      </c>
      <c r="AA23" s="374">
        <v>295</v>
      </c>
      <c r="AB23" s="243">
        <v>224</v>
      </c>
      <c r="AC23" s="243">
        <v>176</v>
      </c>
      <c r="AD23" s="243">
        <v>164</v>
      </c>
      <c r="AE23" s="243">
        <v>201</v>
      </c>
      <c r="AF23" s="374">
        <v>191</v>
      </c>
      <c r="AG23" s="243">
        <v>146</v>
      </c>
      <c r="AH23" s="243">
        <v>67</v>
      </c>
      <c r="AI23" s="243">
        <v>119</v>
      </c>
      <c r="AJ23" s="243">
        <v>75</v>
      </c>
      <c r="AK23" s="374">
        <v>102</v>
      </c>
      <c r="AL23" s="243">
        <v>169</v>
      </c>
      <c r="AM23" s="243"/>
      <c r="AN23" s="243"/>
      <c r="AO23" s="243"/>
      <c r="AP23" s="374"/>
    </row>
    <row r="24" spans="2:42" s="13" customFormat="1" ht="12" customHeight="1" thickBot="1">
      <c r="B24" s="215" t="s">
        <v>178</v>
      </c>
      <c r="C24" s="303"/>
      <c r="D24" s="303"/>
      <c r="E24" s="303"/>
      <c r="F24" s="303"/>
      <c r="G24" s="370"/>
      <c r="H24" s="303"/>
      <c r="I24" s="303"/>
      <c r="J24" s="303"/>
      <c r="K24" s="245"/>
      <c r="L24" s="379"/>
      <c r="M24" s="245"/>
      <c r="N24" s="245"/>
      <c r="O24" s="245"/>
      <c r="P24" s="245"/>
      <c r="Q24" s="379"/>
      <c r="R24" s="245"/>
      <c r="S24" s="245"/>
      <c r="T24" s="245"/>
      <c r="U24" s="245"/>
      <c r="V24" s="379"/>
      <c r="W24" s="245"/>
      <c r="X24" s="245"/>
      <c r="Y24" s="245"/>
      <c r="Z24" s="245"/>
      <c r="AA24" s="379"/>
      <c r="AB24" s="245"/>
      <c r="AC24" s="245"/>
      <c r="AD24" s="245"/>
      <c r="AE24" s="245"/>
      <c r="AF24" s="379"/>
      <c r="AG24" s="245"/>
      <c r="AH24" s="245"/>
      <c r="AI24" s="245"/>
      <c r="AJ24" s="245"/>
      <c r="AK24" s="379"/>
      <c r="AL24" s="245"/>
      <c r="AM24" s="245"/>
      <c r="AN24" s="245"/>
      <c r="AO24" s="245"/>
      <c r="AP24" s="379"/>
    </row>
    <row r="25" spans="2:42" s="13" customFormat="1" ht="12" customHeight="1">
      <c r="B25" s="211" t="s">
        <v>179</v>
      </c>
      <c r="C25" s="300">
        <v>183</v>
      </c>
      <c r="D25" s="300">
        <v>189</v>
      </c>
      <c r="E25" s="300">
        <v>202</v>
      </c>
      <c r="F25" s="300">
        <v>188</v>
      </c>
      <c r="G25" s="366">
        <v>191</v>
      </c>
      <c r="H25" s="300">
        <v>200</v>
      </c>
      <c r="I25" s="300">
        <v>195</v>
      </c>
      <c r="J25" s="300">
        <v>198</v>
      </c>
      <c r="K25" s="243">
        <v>242</v>
      </c>
      <c r="L25" s="374">
        <v>209</v>
      </c>
      <c r="M25" s="243">
        <v>272</v>
      </c>
      <c r="N25" s="243">
        <v>481</v>
      </c>
      <c r="O25" s="243">
        <v>534</v>
      </c>
      <c r="P25" s="243">
        <v>532</v>
      </c>
      <c r="Q25" s="374">
        <v>459</v>
      </c>
      <c r="R25" s="243">
        <v>571</v>
      </c>
      <c r="S25" s="243">
        <v>556</v>
      </c>
      <c r="T25" s="243">
        <v>475</v>
      </c>
      <c r="U25" s="243">
        <v>428</v>
      </c>
      <c r="V25" s="374">
        <v>507</v>
      </c>
      <c r="W25" s="243">
        <v>422</v>
      </c>
      <c r="X25" s="243">
        <v>399</v>
      </c>
      <c r="Y25" s="243">
        <v>336</v>
      </c>
      <c r="Z25" s="243">
        <v>321</v>
      </c>
      <c r="AA25" s="374">
        <v>370</v>
      </c>
      <c r="AB25" s="243">
        <v>286</v>
      </c>
      <c r="AC25" s="243">
        <v>263</v>
      </c>
      <c r="AD25" s="243">
        <v>282</v>
      </c>
      <c r="AE25" s="243">
        <v>288</v>
      </c>
      <c r="AF25" s="374">
        <v>280</v>
      </c>
      <c r="AG25" s="243">
        <v>311</v>
      </c>
      <c r="AH25" s="243">
        <v>308</v>
      </c>
      <c r="AI25" s="243">
        <v>299</v>
      </c>
      <c r="AJ25" s="243">
        <v>280</v>
      </c>
      <c r="AK25" s="374">
        <v>300</v>
      </c>
      <c r="AL25" s="243">
        <v>273</v>
      </c>
      <c r="AM25" s="243"/>
      <c r="AN25" s="243"/>
      <c r="AO25" s="243"/>
      <c r="AP25" s="374"/>
    </row>
    <row r="26" spans="2:42" s="13" customFormat="1" ht="12" customHeight="1">
      <c r="B26" s="211" t="s">
        <v>180</v>
      </c>
      <c r="C26" s="300">
        <v>307</v>
      </c>
      <c r="D26" s="300">
        <v>297</v>
      </c>
      <c r="E26" s="300">
        <v>297</v>
      </c>
      <c r="F26" s="300">
        <v>292</v>
      </c>
      <c r="G26" s="366">
        <v>298</v>
      </c>
      <c r="H26" s="300">
        <v>304</v>
      </c>
      <c r="I26" s="300">
        <v>314</v>
      </c>
      <c r="J26" s="300">
        <v>331</v>
      </c>
      <c r="K26" s="243">
        <v>363</v>
      </c>
      <c r="L26" s="374">
        <v>328</v>
      </c>
      <c r="M26" s="243">
        <v>371</v>
      </c>
      <c r="N26" s="243">
        <v>527</v>
      </c>
      <c r="O26" s="243">
        <v>539</v>
      </c>
      <c r="P26" s="243">
        <v>539</v>
      </c>
      <c r="Q26" s="374">
        <v>496</v>
      </c>
      <c r="R26" s="243">
        <v>561</v>
      </c>
      <c r="S26" s="243">
        <v>556</v>
      </c>
      <c r="T26" s="243">
        <v>512</v>
      </c>
      <c r="U26" s="243">
        <v>487</v>
      </c>
      <c r="V26" s="374">
        <v>529</v>
      </c>
      <c r="W26" s="243">
        <v>475</v>
      </c>
      <c r="X26" s="243">
        <v>489</v>
      </c>
      <c r="Y26" s="243">
        <v>474</v>
      </c>
      <c r="Z26" s="243">
        <v>472</v>
      </c>
      <c r="AA26" s="374">
        <v>478</v>
      </c>
      <c r="AB26" s="243">
        <v>447</v>
      </c>
      <c r="AC26" s="243">
        <v>414</v>
      </c>
      <c r="AD26" s="243">
        <v>392</v>
      </c>
      <c r="AE26" s="243">
        <v>392</v>
      </c>
      <c r="AF26" s="374">
        <v>412</v>
      </c>
      <c r="AG26" s="243">
        <v>421</v>
      </c>
      <c r="AH26" s="243">
        <v>423</v>
      </c>
      <c r="AI26" s="243">
        <v>417</v>
      </c>
      <c r="AJ26" s="243">
        <v>409</v>
      </c>
      <c r="AK26" s="374">
        <v>418</v>
      </c>
      <c r="AL26" s="243">
        <v>406</v>
      </c>
      <c r="AM26" s="243"/>
      <c r="AN26" s="243"/>
      <c r="AO26" s="243"/>
      <c r="AP26" s="374"/>
    </row>
    <row r="27" spans="2:42" s="13" customFormat="1" ht="12" customHeight="1">
      <c r="B27" s="211" t="s">
        <v>181</v>
      </c>
      <c r="C27" s="300">
        <v>643</v>
      </c>
      <c r="D27" s="300">
        <v>594</v>
      </c>
      <c r="E27" s="300">
        <v>577</v>
      </c>
      <c r="F27" s="300">
        <v>608</v>
      </c>
      <c r="G27" s="366">
        <v>605</v>
      </c>
      <c r="H27" s="300">
        <v>603</v>
      </c>
      <c r="I27" s="300">
        <v>562</v>
      </c>
      <c r="J27" s="300">
        <v>604</v>
      </c>
      <c r="K27" s="243">
        <v>588</v>
      </c>
      <c r="L27" s="374">
        <v>589</v>
      </c>
      <c r="M27" s="243">
        <v>505</v>
      </c>
      <c r="N27" s="243">
        <v>619</v>
      </c>
      <c r="O27" s="243">
        <v>671</v>
      </c>
      <c r="P27" s="243">
        <v>604</v>
      </c>
      <c r="Q27" s="374">
        <v>602</v>
      </c>
      <c r="R27" s="243">
        <v>606</v>
      </c>
      <c r="S27" s="243">
        <v>605</v>
      </c>
      <c r="T27" s="243">
        <v>619</v>
      </c>
      <c r="U27" s="243">
        <v>608</v>
      </c>
      <c r="V27" s="374">
        <v>610</v>
      </c>
      <c r="W27" s="243">
        <v>637</v>
      </c>
      <c r="X27" s="243">
        <v>689</v>
      </c>
      <c r="Y27" s="243">
        <v>642</v>
      </c>
      <c r="Z27" s="243">
        <v>642</v>
      </c>
      <c r="AA27" s="374">
        <v>653</v>
      </c>
      <c r="AB27" s="243">
        <v>652</v>
      </c>
      <c r="AC27" s="243">
        <v>630</v>
      </c>
      <c r="AD27" s="243">
        <v>644</v>
      </c>
      <c r="AE27" s="243">
        <v>640</v>
      </c>
      <c r="AF27" s="374">
        <v>641</v>
      </c>
      <c r="AG27" s="243">
        <v>578</v>
      </c>
      <c r="AH27" s="243">
        <v>593</v>
      </c>
      <c r="AI27" s="243">
        <v>568</v>
      </c>
      <c r="AJ27" s="243">
        <v>543</v>
      </c>
      <c r="AK27" s="374">
        <v>571</v>
      </c>
      <c r="AL27" s="243">
        <v>594</v>
      </c>
      <c r="AM27" s="243"/>
      <c r="AN27" s="243"/>
      <c r="AO27" s="243"/>
      <c r="AP27" s="374"/>
    </row>
    <row r="28" spans="2:42" s="13" customFormat="1" ht="12" customHeight="1">
      <c r="B28" s="211" t="s">
        <v>182</v>
      </c>
      <c r="C28" s="300">
        <v>467</v>
      </c>
      <c r="D28" s="300">
        <v>453</v>
      </c>
      <c r="E28" s="300">
        <v>456</v>
      </c>
      <c r="F28" s="300">
        <v>494</v>
      </c>
      <c r="G28" s="366">
        <v>467</v>
      </c>
      <c r="H28" s="300">
        <v>530</v>
      </c>
      <c r="I28" s="300">
        <v>545</v>
      </c>
      <c r="J28" s="300">
        <v>557</v>
      </c>
      <c r="K28" s="243">
        <v>540</v>
      </c>
      <c r="L28" s="374">
        <v>543</v>
      </c>
      <c r="M28" s="243">
        <v>454</v>
      </c>
      <c r="N28" s="243">
        <v>557</v>
      </c>
      <c r="O28" s="243">
        <v>564</v>
      </c>
      <c r="P28" s="243">
        <v>373</v>
      </c>
      <c r="Q28" s="374">
        <v>488</v>
      </c>
      <c r="R28" s="243">
        <v>342</v>
      </c>
      <c r="S28" s="243">
        <v>334</v>
      </c>
      <c r="T28" s="243">
        <v>368</v>
      </c>
      <c r="U28" s="243">
        <v>393</v>
      </c>
      <c r="V28" s="374">
        <v>359</v>
      </c>
      <c r="W28" s="243">
        <v>442</v>
      </c>
      <c r="X28" s="243">
        <v>517</v>
      </c>
      <c r="Y28" s="243">
        <v>471</v>
      </c>
      <c r="Z28" s="243">
        <v>477</v>
      </c>
      <c r="AA28" s="374">
        <v>477</v>
      </c>
      <c r="AB28" s="243">
        <v>510</v>
      </c>
      <c r="AC28" s="243">
        <v>503</v>
      </c>
      <c r="AD28" s="243">
        <v>552</v>
      </c>
      <c r="AE28" s="243">
        <v>568</v>
      </c>
      <c r="AF28" s="374">
        <v>532</v>
      </c>
      <c r="AG28" s="243">
        <v>516</v>
      </c>
      <c r="AH28" s="243">
        <v>511</v>
      </c>
      <c r="AI28" s="243">
        <v>467</v>
      </c>
      <c r="AJ28" s="243">
        <v>421</v>
      </c>
      <c r="AK28" s="374">
        <v>480</v>
      </c>
      <c r="AL28" s="243">
        <v>480</v>
      </c>
      <c r="AM28" s="243"/>
      <c r="AN28" s="243"/>
      <c r="AO28" s="243"/>
      <c r="AP28" s="374"/>
    </row>
    <row r="29" spans="2:42" s="13" customFormat="1" ht="12" customHeight="1">
      <c r="B29" s="211" t="s">
        <v>183</v>
      </c>
      <c r="C29" s="300">
        <v>320</v>
      </c>
      <c r="D29" s="300">
        <v>292</v>
      </c>
      <c r="E29" s="300">
        <v>195</v>
      </c>
      <c r="F29" s="300">
        <v>190</v>
      </c>
      <c r="G29" s="366">
        <v>249</v>
      </c>
      <c r="H29" s="300">
        <v>218</v>
      </c>
      <c r="I29" s="300">
        <v>206</v>
      </c>
      <c r="J29" s="300">
        <v>276</v>
      </c>
      <c r="K29" s="243">
        <v>276</v>
      </c>
      <c r="L29" s="374">
        <v>244</v>
      </c>
      <c r="M29" s="243">
        <v>161</v>
      </c>
      <c r="N29" s="243">
        <v>228</v>
      </c>
      <c r="O29" s="243">
        <v>299</v>
      </c>
      <c r="P29" s="243">
        <v>230</v>
      </c>
      <c r="Q29" s="374">
        <v>231</v>
      </c>
      <c r="R29" s="243">
        <v>227</v>
      </c>
      <c r="S29" s="243">
        <v>237</v>
      </c>
      <c r="T29" s="243">
        <v>167</v>
      </c>
      <c r="U29" s="243">
        <v>176</v>
      </c>
      <c r="V29" s="374">
        <v>201</v>
      </c>
      <c r="W29" s="243">
        <v>240</v>
      </c>
      <c r="X29" s="243">
        <v>222</v>
      </c>
      <c r="Y29" s="243">
        <v>191</v>
      </c>
      <c r="Z29" s="243">
        <v>167</v>
      </c>
      <c r="AA29" s="374">
        <v>205</v>
      </c>
      <c r="AB29" s="243">
        <v>166</v>
      </c>
      <c r="AC29" s="243">
        <v>192</v>
      </c>
      <c r="AD29" s="243">
        <v>213</v>
      </c>
      <c r="AE29" s="243">
        <v>195</v>
      </c>
      <c r="AF29" s="374">
        <v>191</v>
      </c>
      <c r="AG29" s="243">
        <v>172</v>
      </c>
      <c r="AH29" s="243">
        <v>218</v>
      </c>
      <c r="AI29" s="243">
        <v>224</v>
      </c>
      <c r="AJ29" s="243">
        <v>173</v>
      </c>
      <c r="AK29" s="374">
        <v>197</v>
      </c>
      <c r="AL29" s="243">
        <v>222</v>
      </c>
      <c r="AM29" s="243"/>
      <c r="AN29" s="243"/>
      <c r="AO29" s="243"/>
      <c r="AP29" s="374"/>
    </row>
    <row r="30" spans="2:42" s="13" customFormat="1" ht="12" customHeight="1">
      <c r="B30" s="211" t="s">
        <v>184</v>
      </c>
      <c r="C30" s="300">
        <v>433</v>
      </c>
      <c r="D30" s="300">
        <v>430</v>
      </c>
      <c r="E30" s="300">
        <v>334</v>
      </c>
      <c r="F30" s="300">
        <v>304</v>
      </c>
      <c r="G30" s="366">
        <v>375</v>
      </c>
      <c r="H30" s="300">
        <v>411</v>
      </c>
      <c r="I30" s="300">
        <v>405</v>
      </c>
      <c r="J30" s="300">
        <v>479</v>
      </c>
      <c r="K30" s="243">
        <v>435</v>
      </c>
      <c r="L30" s="374">
        <v>432</v>
      </c>
      <c r="M30" s="243">
        <v>180</v>
      </c>
      <c r="N30" s="243">
        <v>307</v>
      </c>
      <c r="O30" s="243">
        <v>355</v>
      </c>
      <c r="P30" s="243">
        <v>264</v>
      </c>
      <c r="Q30" s="374">
        <v>278</v>
      </c>
      <c r="R30" s="243">
        <v>319</v>
      </c>
      <c r="S30" s="243">
        <v>293</v>
      </c>
      <c r="T30" s="243">
        <v>304</v>
      </c>
      <c r="U30" s="243">
        <v>266</v>
      </c>
      <c r="V30" s="374">
        <v>296</v>
      </c>
      <c r="W30" s="243">
        <v>513</v>
      </c>
      <c r="X30" s="243">
        <v>402</v>
      </c>
      <c r="Y30" s="243">
        <v>329</v>
      </c>
      <c r="Z30" s="243">
        <v>346</v>
      </c>
      <c r="AA30" s="374">
        <v>398</v>
      </c>
      <c r="AB30" s="243">
        <v>335</v>
      </c>
      <c r="AC30" s="243">
        <v>255</v>
      </c>
      <c r="AD30" s="243">
        <v>262</v>
      </c>
      <c r="AE30" s="243">
        <v>189</v>
      </c>
      <c r="AF30" s="374">
        <v>261</v>
      </c>
      <c r="AG30" s="243">
        <v>103</v>
      </c>
      <c r="AH30" s="243">
        <v>174</v>
      </c>
      <c r="AI30" s="243">
        <v>273</v>
      </c>
      <c r="AJ30" s="243">
        <v>188</v>
      </c>
      <c r="AK30" s="374">
        <v>184</v>
      </c>
      <c r="AL30" s="243">
        <v>309</v>
      </c>
      <c r="AM30" s="243"/>
      <c r="AN30" s="243"/>
      <c r="AO30" s="243"/>
      <c r="AP30" s="374"/>
    </row>
    <row r="31" spans="2:42" s="13" customFormat="1" ht="12" customHeight="1">
      <c r="B31" s="211" t="s">
        <v>185</v>
      </c>
      <c r="C31" s="300">
        <v>737</v>
      </c>
      <c r="D31" s="300">
        <v>713</v>
      </c>
      <c r="E31" s="300">
        <v>203</v>
      </c>
      <c r="F31" s="300">
        <v>267</v>
      </c>
      <c r="G31" s="366">
        <v>480</v>
      </c>
      <c r="H31" s="300">
        <v>364</v>
      </c>
      <c r="I31" s="300">
        <v>393</v>
      </c>
      <c r="J31" s="300">
        <v>381</v>
      </c>
      <c r="K31" s="243">
        <v>354</v>
      </c>
      <c r="L31" s="374">
        <v>373</v>
      </c>
      <c r="M31" s="243">
        <v>238</v>
      </c>
      <c r="N31" s="243">
        <v>227</v>
      </c>
      <c r="O31" s="243">
        <v>393</v>
      </c>
      <c r="P31" s="243">
        <v>317</v>
      </c>
      <c r="Q31" s="374">
        <v>295</v>
      </c>
      <c r="R31" s="243">
        <v>272</v>
      </c>
      <c r="S31" s="243">
        <v>318</v>
      </c>
      <c r="T31" s="243">
        <v>364</v>
      </c>
      <c r="U31" s="243">
        <v>447</v>
      </c>
      <c r="V31" s="374">
        <v>350</v>
      </c>
      <c r="W31" s="243">
        <v>1072</v>
      </c>
      <c r="X31" s="243">
        <v>1087</v>
      </c>
      <c r="Y31" s="243">
        <v>461</v>
      </c>
      <c r="Z31" s="243">
        <v>393</v>
      </c>
      <c r="AA31" s="374">
        <v>760</v>
      </c>
      <c r="AB31" s="243">
        <v>415</v>
      </c>
      <c r="AC31" s="243">
        <v>583</v>
      </c>
      <c r="AD31" s="243">
        <v>657</v>
      </c>
      <c r="AE31" s="243">
        <v>571</v>
      </c>
      <c r="AF31" s="374">
        <v>556</v>
      </c>
      <c r="AG31" s="243">
        <v>453</v>
      </c>
      <c r="AH31" s="243">
        <v>422</v>
      </c>
      <c r="AI31" s="243">
        <v>362</v>
      </c>
      <c r="AJ31" s="243">
        <v>306</v>
      </c>
      <c r="AK31" s="374">
        <v>387</v>
      </c>
      <c r="AL31" s="243">
        <v>356</v>
      </c>
      <c r="AM31" s="243"/>
      <c r="AN31" s="243"/>
      <c r="AO31" s="243"/>
      <c r="AP31" s="374"/>
    </row>
    <row r="32" spans="2:42" s="13" customFormat="1" ht="12" customHeight="1" thickBot="1">
      <c r="B32" s="110" t="s">
        <v>186</v>
      </c>
      <c r="C32" s="304">
        <v>602</v>
      </c>
      <c r="D32" s="304">
        <v>527</v>
      </c>
      <c r="E32" s="304">
        <v>473</v>
      </c>
      <c r="F32" s="304">
        <v>475</v>
      </c>
      <c r="G32" s="371">
        <v>519</v>
      </c>
      <c r="H32" s="304">
        <v>420</v>
      </c>
      <c r="I32" s="304">
        <v>295</v>
      </c>
      <c r="J32" s="304">
        <v>369</v>
      </c>
      <c r="K32" s="244">
        <v>443</v>
      </c>
      <c r="L32" s="378">
        <v>382</v>
      </c>
      <c r="M32" s="244">
        <v>336</v>
      </c>
      <c r="N32" s="244">
        <v>411</v>
      </c>
      <c r="O32" s="244">
        <v>481</v>
      </c>
      <c r="P32" s="244">
        <v>427</v>
      </c>
      <c r="Q32" s="378">
        <v>416</v>
      </c>
      <c r="R32" s="244">
        <v>459</v>
      </c>
      <c r="S32" s="244">
        <v>438</v>
      </c>
      <c r="T32" s="244">
        <v>431</v>
      </c>
      <c r="U32" s="244">
        <v>396</v>
      </c>
      <c r="V32" s="378">
        <v>431</v>
      </c>
      <c r="W32" s="244">
        <v>461</v>
      </c>
      <c r="X32" s="244">
        <v>459</v>
      </c>
      <c r="Y32" s="244">
        <v>384</v>
      </c>
      <c r="Z32" s="244">
        <v>362</v>
      </c>
      <c r="AA32" s="378">
        <v>418</v>
      </c>
      <c r="AB32" s="244">
        <v>387</v>
      </c>
      <c r="AC32" s="244">
        <v>362</v>
      </c>
      <c r="AD32" s="244">
        <v>431</v>
      </c>
      <c r="AE32" s="244">
        <v>628</v>
      </c>
      <c r="AF32" s="378">
        <v>448</v>
      </c>
      <c r="AG32" s="244">
        <v>534</v>
      </c>
      <c r="AH32" s="244">
        <v>487</v>
      </c>
      <c r="AI32" s="244">
        <v>366</v>
      </c>
      <c r="AJ32" s="244">
        <v>328</v>
      </c>
      <c r="AK32" s="378">
        <v>431</v>
      </c>
      <c r="AL32" s="244">
        <v>402</v>
      </c>
      <c r="AM32" s="244"/>
      <c r="AN32" s="244"/>
      <c r="AO32" s="244"/>
      <c r="AP32" s="378"/>
    </row>
    <row r="33" spans="2:42" ht="4.5" customHeight="1" thickBot="1">
      <c r="B33" s="123"/>
      <c r="C33" s="297"/>
      <c r="D33" s="297"/>
      <c r="E33" s="297"/>
      <c r="F33" s="297"/>
      <c r="G33" s="297"/>
      <c r="H33" s="297"/>
      <c r="I33" s="297"/>
      <c r="J33" s="297"/>
      <c r="K33" s="105"/>
      <c r="L33" s="105"/>
      <c r="M33" s="105"/>
      <c r="N33" s="105"/>
      <c r="O33" s="139"/>
      <c r="P33" s="139"/>
      <c r="Q33" s="139"/>
      <c r="R33" s="105"/>
      <c r="S33" s="105"/>
      <c r="T33" s="139"/>
      <c r="U33" s="139"/>
      <c r="V33" s="139"/>
      <c r="W33" s="105"/>
      <c r="X33" s="105"/>
      <c r="Y33" s="139"/>
      <c r="Z33" s="139"/>
      <c r="AA33" s="139"/>
      <c r="AB33" s="105"/>
      <c r="AC33" s="105"/>
      <c r="AD33" s="139"/>
      <c r="AE33" s="139"/>
      <c r="AF33" s="139"/>
      <c r="AG33" s="105"/>
      <c r="AH33" s="105"/>
      <c r="AI33" s="139"/>
      <c r="AJ33" s="139"/>
      <c r="AK33" s="139"/>
      <c r="AL33" s="105"/>
      <c r="AM33" s="105"/>
      <c r="AN33" s="139"/>
      <c r="AO33" s="139"/>
      <c r="AP33" s="139"/>
    </row>
    <row r="34" ht="11.25" customHeight="1">
      <c r="B34" s="382" t="s">
        <v>187</v>
      </c>
    </row>
    <row r="35" ht="11.25" customHeight="1">
      <c r="B35" s="382" t="s">
        <v>188</v>
      </c>
    </row>
    <row r="36" ht="11.25" customHeight="1">
      <c r="B36" s="382" t="s">
        <v>419</v>
      </c>
    </row>
    <row r="37" spans="2:29" ht="22.5" customHeight="1">
      <c r="B37" s="697" t="s">
        <v>418</v>
      </c>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row>
    <row r="38" ht="11.25" customHeight="1">
      <c r="B38" s="382" t="s">
        <v>189</v>
      </c>
    </row>
    <row r="39" ht="11.25" customHeight="1">
      <c r="B39" s="382" t="s">
        <v>190</v>
      </c>
    </row>
  </sheetData>
  <sheetProtection/>
  <mergeCells count="1">
    <mergeCell ref="B37:AC3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2:G93"/>
  <sheetViews>
    <sheetView showGridLines="0" view="pageBreakPre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cols>
    <col min="1" max="1" width="1.28515625" style="115" customWidth="1"/>
    <col min="2" max="2" width="77.57421875" style="40" customWidth="1"/>
    <col min="3" max="6" width="8.57421875" style="27" customWidth="1"/>
    <col min="7" max="7" width="9.140625" style="27" customWidth="1"/>
    <col min="8" max="16384" width="9.140625" style="7" customWidth="1"/>
  </cols>
  <sheetData>
    <row r="2" ht="15">
      <c r="B2" s="520" t="s">
        <v>310</v>
      </c>
    </row>
    <row r="3" ht="9.75" customHeight="1"/>
    <row r="4" spans="2:7" s="23" customFormat="1" ht="21" customHeight="1">
      <c r="B4" s="45" t="s">
        <v>215</v>
      </c>
      <c r="C4" s="45" t="s">
        <v>472</v>
      </c>
      <c r="D4" s="45" t="s">
        <v>473</v>
      </c>
      <c r="E4" s="45" t="s">
        <v>474</v>
      </c>
      <c r="F4" s="45" t="s">
        <v>475</v>
      </c>
      <c r="G4" s="45" t="s">
        <v>523</v>
      </c>
    </row>
    <row r="5" spans="2:7" s="88" customFormat="1" ht="6.75" customHeight="1">
      <c r="B5" s="187"/>
      <c r="C5" s="187"/>
      <c r="D5" s="187"/>
      <c r="E5" s="187"/>
      <c r="F5" s="187"/>
      <c r="G5" s="187"/>
    </row>
    <row r="6" spans="2:7" s="23" customFormat="1" ht="14.25" customHeight="1">
      <c r="B6" s="550" t="s">
        <v>411</v>
      </c>
      <c r="C6" s="82"/>
      <c r="D6" s="82"/>
      <c r="E6" s="82"/>
      <c r="F6" s="82"/>
      <c r="G6" s="338"/>
    </row>
    <row r="7" spans="2:7" s="23" customFormat="1" ht="10.5">
      <c r="B7" s="551" t="s">
        <v>403</v>
      </c>
      <c r="C7" s="229">
        <v>1245</v>
      </c>
      <c r="D7" s="229">
        <v>2232</v>
      </c>
      <c r="E7" s="229">
        <v>2548</v>
      </c>
      <c r="F7" s="229">
        <v>1275</v>
      </c>
      <c r="G7" s="339">
        <v>7110</v>
      </c>
    </row>
    <row r="8" spans="2:7" s="23" customFormat="1" ht="9.75">
      <c r="B8" s="524" t="s">
        <v>313</v>
      </c>
      <c r="C8" s="230"/>
      <c r="D8" s="230"/>
      <c r="E8" s="230"/>
      <c r="F8" s="230"/>
      <c r="G8" s="340"/>
    </row>
    <row r="9" spans="2:7" s="101" customFormat="1" ht="11.25" customHeight="1">
      <c r="B9" s="552" t="s">
        <v>233</v>
      </c>
      <c r="C9" s="230">
        <v>-35</v>
      </c>
      <c r="D9" s="230">
        <v>-53</v>
      </c>
      <c r="E9" s="230">
        <v>-26</v>
      </c>
      <c r="F9" s="230">
        <v>-13</v>
      </c>
      <c r="G9" s="340">
        <v>-127</v>
      </c>
    </row>
    <row r="10" spans="2:7" s="101" customFormat="1" ht="9.75">
      <c r="B10" s="552" t="s">
        <v>314</v>
      </c>
      <c r="C10" s="230">
        <v>626</v>
      </c>
      <c r="D10" s="230">
        <v>673</v>
      </c>
      <c r="E10" s="230">
        <v>677</v>
      </c>
      <c r="F10" s="230">
        <v>697</v>
      </c>
      <c r="G10" s="340">
        <v>2673</v>
      </c>
    </row>
    <row r="11" spans="2:7" s="101" customFormat="1" ht="9.75">
      <c r="B11" s="552" t="s">
        <v>315</v>
      </c>
      <c r="C11" s="230">
        <v>68</v>
      </c>
      <c r="D11" s="230">
        <v>314</v>
      </c>
      <c r="E11" s="230">
        <v>-148</v>
      </c>
      <c r="F11" s="230">
        <v>85</v>
      </c>
      <c r="G11" s="340">
        <v>319</v>
      </c>
    </row>
    <row r="12" spans="2:7" s="101" customFormat="1" ht="9.75">
      <c r="B12" s="552" t="s">
        <v>316</v>
      </c>
      <c r="C12" s="230">
        <v>49</v>
      </c>
      <c r="D12" s="230">
        <v>47</v>
      </c>
      <c r="E12" s="230">
        <v>53</v>
      </c>
      <c r="F12" s="230">
        <v>54</v>
      </c>
      <c r="G12" s="340">
        <v>203</v>
      </c>
    </row>
    <row r="13" spans="2:7" s="101" customFormat="1" ht="9.75">
      <c r="B13" s="552" t="s">
        <v>317</v>
      </c>
      <c r="C13" s="230">
        <v>0</v>
      </c>
      <c r="D13" s="230">
        <v>-4</v>
      </c>
      <c r="E13" s="230">
        <v>0</v>
      </c>
      <c r="F13" s="230">
        <v>0</v>
      </c>
      <c r="G13" s="340">
        <v>-4</v>
      </c>
    </row>
    <row r="14" spans="2:7" s="101" customFormat="1" ht="9.75">
      <c r="B14" s="552" t="s">
        <v>517</v>
      </c>
      <c r="C14" s="230">
        <v>145</v>
      </c>
      <c r="D14" s="230">
        <v>-192</v>
      </c>
      <c r="E14" s="230">
        <v>-145</v>
      </c>
      <c r="F14" s="230">
        <v>-908</v>
      </c>
      <c r="G14" s="340">
        <v>-1100</v>
      </c>
    </row>
    <row r="15" spans="1:7" s="23" customFormat="1" ht="10.5">
      <c r="A15" s="156"/>
      <c r="B15" s="554" t="s">
        <v>471</v>
      </c>
      <c r="C15" s="231">
        <v>-3</v>
      </c>
      <c r="D15" s="231">
        <v>16</v>
      </c>
      <c r="E15" s="231">
        <v>16</v>
      </c>
      <c r="F15" s="231">
        <v>-733</v>
      </c>
      <c r="G15" s="342">
        <v>-704</v>
      </c>
    </row>
    <row r="16" spans="2:7" s="23" customFormat="1" ht="9.75">
      <c r="B16" s="552" t="s">
        <v>319</v>
      </c>
      <c r="C16" s="230">
        <v>150</v>
      </c>
      <c r="D16" s="230">
        <v>129</v>
      </c>
      <c r="E16" s="230">
        <v>172</v>
      </c>
      <c r="F16" s="230">
        <v>285</v>
      </c>
      <c r="G16" s="340">
        <v>736</v>
      </c>
    </row>
    <row r="17" spans="1:7" s="23" customFormat="1" ht="10.5">
      <c r="A17" s="156"/>
      <c r="B17" s="553" t="s">
        <v>320</v>
      </c>
      <c r="C17" s="232">
        <v>-1398</v>
      </c>
      <c r="D17" s="232">
        <v>-710</v>
      </c>
      <c r="E17" s="232">
        <v>631</v>
      </c>
      <c r="F17" s="232">
        <v>-1582</v>
      </c>
      <c r="G17" s="341">
        <v>-3059</v>
      </c>
    </row>
    <row r="18" spans="1:7" s="23" customFormat="1" ht="10.5">
      <c r="A18" s="156"/>
      <c r="B18" s="554" t="s">
        <v>321</v>
      </c>
      <c r="C18" s="231">
        <v>-880</v>
      </c>
      <c r="D18" s="231">
        <v>-924</v>
      </c>
      <c r="E18" s="231">
        <v>-1026</v>
      </c>
      <c r="F18" s="231">
        <v>1101</v>
      </c>
      <c r="G18" s="342">
        <v>-1729</v>
      </c>
    </row>
    <row r="19" spans="1:7" s="23" customFormat="1" ht="10.5">
      <c r="A19" s="156"/>
      <c r="B19" s="554" t="s">
        <v>322</v>
      </c>
      <c r="C19" s="231">
        <v>-280</v>
      </c>
      <c r="D19" s="231">
        <v>-1581</v>
      </c>
      <c r="E19" s="231">
        <v>-633</v>
      </c>
      <c r="F19" s="231">
        <v>1425</v>
      </c>
      <c r="G19" s="342">
        <v>-1069</v>
      </c>
    </row>
    <row r="20" spans="1:7" s="23" customFormat="1" ht="10.5">
      <c r="A20" s="156"/>
      <c r="B20" s="554" t="s">
        <v>323</v>
      </c>
      <c r="C20" s="231">
        <v>-238</v>
      </c>
      <c r="D20" s="231">
        <v>1795</v>
      </c>
      <c r="E20" s="231">
        <v>2290</v>
      </c>
      <c r="F20" s="231">
        <v>-4108</v>
      </c>
      <c r="G20" s="342">
        <v>-261</v>
      </c>
    </row>
    <row r="21" spans="1:7" s="23" customFormat="1" ht="10.5">
      <c r="A21" s="156"/>
      <c r="B21" s="552" t="s">
        <v>468</v>
      </c>
      <c r="C21" s="230">
        <v>-137</v>
      </c>
      <c r="D21" s="230">
        <v>-347</v>
      </c>
      <c r="E21" s="230">
        <v>220</v>
      </c>
      <c r="F21" s="230">
        <v>-468</v>
      </c>
      <c r="G21" s="340">
        <v>-732</v>
      </c>
    </row>
    <row r="22" spans="1:7" s="23" customFormat="1" ht="10.5">
      <c r="A22" s="156"/>
      <c r="B22" s="554" t="s">
        <v>503</v>
      </c>
      <c r="C22" s="231">
        <v>-130</v>
      </c>
      <c r="D22" s="231">
        <v>-84</v>
      </c>
      <c r="E22" s="231">
        <v>-152</v>
      </c>
      <c r="F22" s="230">
        <v>-128</v>
      </c>
      <c r="G22" s="340">
        <v>-494</v>
      </c>
    </row>
    <row r="23" spans="1:7" s="23" customFormat="1" ht="10.5" thickBot="1">
      <c r="A23" s="156"/>
      <c r="B23" s="524" t="s">
        <v>325</v>
      </c>
      <c r="C23" s="230">
        <v>-203</v>
      </c>
      <c r="D23" s="230">
        <v>-210</v>
      </c>
      <c r="E23" s="230">
        <v>-430</v>
      </c>
      <c r="F23" s="230">
        <v>-196</v>
      </c>
      <c r="G23" s="340">
        <v>-1039</v>
      </c>
    </row>
    <row r="24" spans="1:7" s="23" customFormat="1" ht="10.5" thickBot="1">
      <c r="A24" s="156"/>
      <c r="B24" s="555" t="s">
        <v>524</v>
      </c>
      <c r="C24" s="233">
        <v>510</v>
      </c>
      <c r="D24" s="233">
        <v>1879</v>
      </c>
      <c r="E24" s="233">
        <v>3552</v>
      </c>
      <c r="F24" s="233">
        <v>-771</v>
      </c>
      <c r="G24" s="292">
        <v>4980</v>
      </c>
    </row>
    <row r="25" spans="1:7" s="23" customFormat="1" ht="10.5">
      <c r="A25" s="156"/>
      <c r="B25" s="550" t="s">
        <v>413</v>
      </c>
      <c r="C25" s="230"/>
      <c r="D25" s="230"/>
      <c r="E25" s="230"/>
      <c r="F25" s="230"/>
      <c r="G25" s="340"/>
    </row>
    <row r="26" spans="1:7" s="23" customFormat="1" ht="12.75" customHeight="1">
      <c r="A26" s="156"/>
      <c r="B26" s="530" t="s">
        <v>328</v>
      </c>
      <c r="C26" s="230">
        <v>-1149</v>
      </c>
      <c r="D26" s="230">
        <v>-1056</v>
      </c>
      <c r="E26" s="230">
        <v>-1065</v>
      </c>
      <c r="F26" s="230">
        <v>-1374</v>
      </c>
      <c r="G26" s="340">
        <v>-4454</v>
      </c>
    </row>
    <row r="27" spans="1:7" s="23" customFormat="1" ht="12.75" customHeight="1">
      <c r="A27" s="156"/>
      <c r="B27" s="530" t="s">
        <v>330</v>
      </c>
      <c r="C27" s="230">
        <v>0</v>
      </c>
      <c r="D27" s="230">
        <v>-25</v>
      </c>
      <c r="E27" s="230">
        <v>0</v>
      </c>
      <c r="F27" s="230">
        <v>0</v>
      </c>
      <c r="G27" s="340">
        <v>-25</v>
      </c>
    </row>
    <row r="28" spans="1:7" s="23" customFormat="1" ht="10.5">
      <c r="A28" s="156"/>
      <c r="B28" s="524" t="s">
        <v>329</v>
      </c>
      <c r="C28" s="230">
        <v>58</v>
      </c>
      <c r="D28" s="230">
        <v>47</v>
      </c>
      <c r="E28" s="230">
        <v>21</v>
      </c>
      <c r="F28" s="230">
        <v>35</v>
      </c>
      <c r="G28" s="340">
        <v>161</v>
      </c>
    </row>
    <row r="29" spans="1:7" s="23" customFormat="1" ht="10.5">
      <c r="A29" s="156"/>
      <c r="B29" s="524" t="s">
        <v>336</v>
      </c>
      <c r="C29" s="230">
        <v>0</v>
      </c>
      <c r="D29" s="230">
        <v>129</v>
      </c>
      <c r="E29" s="230">
        <v>0</v>
      </c>
      <c r="F29" s="230">
        <v>67</v>
      </c>
      <c r="G29" s="340">
        <v>196</v>
      </c>
    </row>
    <row r="30" spans="1:7" s="23" customFormat="1" ht="10.5">
      <c r="A30" s="156"/>
      <c r="B30" s="524" t="s">
        <v>504</v>
      </c>
      <c r="C30" s="230">
        <v>-170</v>
      </c>
      <c r="D30" s="230">
        <v>258</v>
      </c>
      <c r="E30" s="230">
        <v>39</v>
      </c>
      <c r="F30" s="230">
        <v>212</v>
      </c>
      <c r="G30" s="340">
        <v>339</v>
      </c>
    </row>
    <row r="31" spans="1:7" s="23" customFormat="1" ht="10.5" thickBot="1">
      <c r="A31" s="156"/>
      <c r="B31" s="524" t="s">
        <v>129</v>
      </c>
      <c r="C31" s="230">
        <v>-4</v>
      </c>
      <c r="D31" s="230">
        <v>0</v>
      </c>
      <c r="E31" s="230">
        <v>-4</v>
      </c>
      <c r="F31" s="230">
        <v>-7</v>
      </c>
      <c r="G31" s="340">
        <v>-15</v>
      </c>
    </row>
    <row r="32" spans="1:7" s="23" customFormat="1" ht="10.5" thickBot="1">
      <c r="A32" s="156"/>
      <c r="B32" s="555" t="s">
        <v>338</v>
      </c>
      <c r="C32" s="233">
        <v>-1265</v>
      </c>
      <c r="D32" s="233">
        <v>-647</v>
      </c>
      <c r="E32" s="233">
        <v>-1009</v>
      </c>
      <c r="F32" s="233">
        <v>-1067</v>
      </c>
      <c r="G32" s="292">
        <v>-3798</v>
      </c>
    </row>
    <row r="33" spans="1:7" s="23" customFormat="1" ht="10.5">
      <c r="A33" s="156"/>
      <c r="B33" s="550" t="s">
        <v>339</v>
      </c>
      <c r="C33" s="234"/>
      <c r="D33" s="234"/>
      <c r="E33" s="234"/>
      <c r="F33" s="234"/>
      <c r="G33" s="343"/>
    </row>
    <row r="34" spans="1:7" s="23" customFormat="1" ht="10.5">
      <c r="A34" s="156"/>
      <c r="B34" s="524" t="s">
        <v>512</v>
      </c>
      <c r="C34" s="230">
        <v>-3531</v>
      </c>
      <c r="D34" s="230">
        <v>0</v>
      </c>
      <c r="E34" s="230">
        <v>-691</v>
      </c>
      <c r="F34" s="230">
        <v>0</v>
      </c>
      <c r="G34" s="340">
        <v>-4222</v>
      </c>
    </row>
    <row r="35" spans="1:7" s="23" customFormat="1" ht="10.5">
      <c r="A35" s="156"/>
      <c r="B35" s="524" t="s">
        <v>340</v>
      </c>
      <c r="C35" s="230">
        <v>2126</v>
      </c>
      <c r="D35" s="230">
        <v>7</v>
      </c>
      <c r="E35" s="230">
        <v>57</v>
      </c>
      <c r="F35" s="230">
        <v>44</v>
      </c>
      <c r="G35" s="340">
        <v>2232</v>
      </c>
    </row>
    <row r="36" spans="1:7" s="23" customFormat="1" ht="14.25" customHeight="1">
      <c r="A36" s="156"/>
      <c r="B36" s="524" t="s">
        <v>429</v>
      </c>
      <c r="C36" s="230">
        <v>0</v>
      </c>
      <c r="D36" s="230">
        <v>400</v>
      </c>
      <c r="E36" s="230">
        <v>200</v>
      </c>
      <c r="F36" s="230">
        <v>0</v>
      </c>
      <c r="G36" s="340">
        <v>600</v>
      </c>
    </row>
    <row r="37" spans="1:7" s="23" customFormat="1" ht="12.75" customHeight="1">
      <c r="A37" s="156"/>
      <c r="B37" s="556" t="s">
        <v>415</v>
      </c>
      <c r="C37" s="230">
        <v>-1</v>
      </c>
      <c r="D37" s="230">
        <v>-90</v>
      </c>
      <c r="E37" s="230">
        <v>-2</v>
      </c>
      <c r="F37" s="230">
        <v>-6</v>
      </c>
      <c r="G37" s="340">
        <v>-97</v>
      </c>
    </row>
    <row r="38" spans="1:7" s="23" customFormat="1" ht="10.5">
      <c r="A38" s="156"/>
      <c r="B38" s="556" t="s">
        <v>466</v>
      </c>
      <c r="C38" s="230">
        <v>0</v>
      </c>
      <c r="D38" s="230">
        <v>-200</v>
      </c>
      <c r="E38" s="230">
        <v>0</v>
      </c>
      <c r="F38" s="230">
        <v>0</v>
      </c>
      <c r="G38" s="340">
        <v>-200</v>
      </c>
    </row>
    <row r="39" spans="1:7" s="23" customFormat="1" ht="10.5">
      <c r="A39" s="156"/>
      <c r="B39" s="524" t="s">
        <v>416</v>
      </c>
      <c r="C39" s="230">
        <v>-28</v>
      </c>
      <c r="D39" s="230">
        <v>-152</v>
      </c>
      <c r="E39" s="230">
        <v>-27</v>
      </c>
      <c r="F39" s="230">
        <v>-24</v>
      </c>
      <c r="G39" s="340">
        <v>-231</v>
      </c>
    </row>
    <row r="40" spans="1:7" s="23" customFormat="1" ht="10.5">
      <c r="A40" s="156"/>
      <c r="B40" s="524" t="s">
        <v>435</v>
      </c>
      <c r="C40" s="230">
        <v>0</v>
      </c>
      <c r="D40" s="230">
        <v>-1</v>
      </c>
      <c r="E40" s="230">
        <v>-1283</v>
      </c>
      <c r="F40" s="230">
        <v>0</v>
      </c>
      <c r="G40" s="340">
        <v>-1284</v>
      </c>
    </row>
    <row r="41" spans="1:7" s="23" customFormat="1" ht="10.5">
      <c r="A41" s="156"/>
      <c r="B41" s="554" t="s">
        <v>513</v>
      </c>
      <c r="C41" s="231">
        <v>0</v>
      </c>
      <c r="D41" s="231">
        <v>0</v>
      </c>
      <c r="E41" s="231">
        <v>-1283</v>
      </c>
      <c r="F41" s="230">
        <v>0</v>
      </c>
      <c r="G41" s="340">
        <v>-1283</v>
      </c>
    </row>
    <row r="42" spans="1:7" s="23" customFormat="1" ht="10.5">
      <c r="A42" s="156"/>
      <c r="B42" s="554" t="s">
        <v>514</v>
      </c>
      <c r="C42" s="231">
        <v>0</v>
      </c>
      <c r="D42" s="231">
        <v>-1</v>
      </c>
      <c r="E42" s="231">
        <v>0</v>
      </c>
      <c r="F42" s="230">
        <v>0</v>
      </c>
      <c r="G42" s="340">
        <v>-1</v>
      </c>
    </row>
    <row r="43" spans="1:7" s="23" customFormat="1" ht="10.5">
      <c r="A43" s="156"/>
      <c r="B43" s="524" t="s">
        <v>346</v>
      </c>
      <c r="C43" s="230">
        <v>-8</v>
      </c>
      <c r="D43" s="230">
        <v>-9</v>
      </c>
      <c r="E43" s="230">
        <v>-7</v>
      </c>
      <c r="F43" s="230">
        <v>-8</v>
      </c>
      <c r="G43" s="340">
        <v>-32</v>
      </c>
    </row>
    <row r="44" spans="1:7" s="23" customFormat="1" ht="10.5" thickBot="1">
      <c r="A44" s="156"/>
      <c r="B44" s="524" t="s">
        <v>129</v>
      </c>
      <c r="C44" s="230">
        <v>-1</v>
      </c>
      <c r="D44" s="230">
        <v>0</v>
      </c>
      <c r="E44" s="230">
        <v>-3</v>
      </c>
      <c r="F44" s="230">
        <v>1</v>
      </c>
      <c r="G44" s="340">
        <v>-3</v>
      </c>
    </row>
    <row r="45" spans="1:7" s="23" customFormat="1" ht="10.5" thickBot="1">
      <c r="A45" s="156"/>
      <c r="B45" s="555" t="s">
        <v>436</v>
      </c>
      <c r="C45" s="233">
        <v>-1443</v>
      </c>
      <c r="D45" s="233">
        <v>-45</v>
      </c>
      <c r="E45" s="233">
        <v>-1756</v>
      </c>
      <c r="F45" s="233">
        <v>7</v>
      </c>
      <c r="G45" s="292">
        <v>-3237</v>
      </c>
    </row>
    <row r="46" spans="1:7" s="23" customFormat="1" ht="10.5">
      <c r="A46" s="156"/>
      <c r="B46" s="557"/>
      <c r="C46" s="235"/>
      <c r="D46" s="235"/>
      <c r="E46" s="235"/>
      <c r="F46" s="235"/>
      <c r="G46" s="344"/>
    </row>
    <row r="47" spans="1:7" s="23" customFormat="1" ht="12" customHeight="1">
      <c r="A47" s="156"/>
      <c r="B47" s="551" t="s">
        <v>417</v>
      </c>
      <c r="C47" s="229">
        <v>-2198</v>
      </c>
      <c r="D47" s="229">
        <v>1187</v>
      </c>
      <c r="E47" s="229">
        <v>787</v>
      </c>
      <c r="F47" s="229">
        <v>-1831</v>
      </c>
      <c r="G47" s="339">
        <v>-2055</v>
      </c>
    </row>
    <row r="48" spans="1:7" s="23" customFormat="1" ht="10.5">
      <c r="A48" s="156"/>
      <c r="B48" s="558" t="s">
        <v>351</v>
      </c>
      <c r="C48" s="232">
        <v>34</v>
      </c>
      <c r="D48" s="232">
        <v>11</v>
      </c>
      <c r="E48" s="232">
        <v>-53</v>
      </c>
      <c r="F48" s="232">
        <v>11</v>
      </c>
      <c r="G48" s="341">
        <v>3</v>
      </c>
    </row>
    <row r="49" spans="1:7" s="23" customFormat="1" ht="10.5">
      <c r="A49" s="156"/>
      <c r="B49" s="558" t="s">
        <v>352</v>
      </c>
      <c r="C49" s="232">
        <v>6244</v>
      </c>
      <c r="D49" s="232">
        <v>4080</v>
      </c>
      <c r="E49" s="232">
        <v>5278</v>
      </c>
      <c r="F49" s="232">
        <v>6012</v>
      </c>
      <c r="G49" s="341">
        <v>6244</v>
      </c>
    </row>
    <row r="50" spans="1:7" s="23" customFormat="1" ht="10.5" thickBot="1">
      <c r="A50" s="156"/>
      <c r="B50" s="559"/>
      <c r="C50" s="236"/>
      <c r="D50" s="236"/>
      <c r="E50" s="236"/>
      <c r="F50" s="236"/>
      <c r="G50" s="345"/>
    </row>
    <row r="51" spans="1:7" s="23" customFormat="1" ht="14.25" customHeight="1" thickBot="1">
      <c r="A51" s="156"/>
      <c r="B51" s="555" t="s">
        <v>353</v>
      </c>
      <c r="C51" s="233">
        <v>4080</v>
      </c>
      <c r="D51" s="233">
        <v>5278</v>
      </c>
      <c r="E51" s="233">
        <v>6012</v>
      </c>
      <c r="F51" s="233">
        <v>4192</v>
      </c>
      <c r="G51" s="292">
        <v>4192</v>
      </c>
    </row>
    <row r="52" spans="1:7" s="81" customFormat="1" ht="23.25" customHeight="1">
      <c r="A52" s="569"/>
      <c r="B52" s="706" t="s">
        <v>563</v>
      </c>
      <c r="C52" s="706"/>
      <c r="D52" s="706"/>
      <c r="E52" s="706"/>
      <c r="F52" s="706"/>
      <c r="G52" s="706"/>
    </row>
    <row r="53" spans="1:7" s="23" customFormat="1" ht="13.5" customHeight="1">
      <c r="A53" s="156"/>
      <c r="B53" s="118"/>
      <c r="C53" s="290"/>
      <c r="D53" s="290"/>
      <c r="E53" s="290"/>
      <c r="F53" s="290"/>
      <c r="G53" s="290"/>
    </row>
    <row r="54" spans="1:7" s="23" customFormat="1" ht="13.5" customHeight="1">
      <c r="A54" s="156"/>
      <c r="B54" s="118"/>
      <c r="C54" s="71"/>
      <c r="D54" s="71"/>
      <c r="E54" s="71"/>
      <c r="F54" s="71"/>
      <c r="G54" s="71"/>
    </row>
    <row r="55" spans="1:7" s="23" customFormat="1" ht="14.25" customHeight="1">
      <c r="A55" s="156"/>
      <c r="B55" s="118"/>
      <c r="C55" s="71"/>
      <c r="D55" s="71"/>
      <c r="E55" s="71"/>
      <c r="F55" s="71"/>
      <c r="G55" s="71"/>
    </row>
    <row r="56" spans="1:7" s="23" customFormat="1" ht="10.5">
      <c r="A56" s="156"/>
      <c r="B56" s="121"/>
      <c r="C56" s="77"/>
      <c r="D56" s="77"/>
      <c r="E56" s="77"/>
      <c r="F56" s="77"/>
      <c r="G56" s="77"/>
    </row>
    <row r="57" spans="1:7" s="23" customFormat="1" ht="10.5">
      <c r="A57" s="156"/>
      <c r="B57" s="121"/>
      <c r="C57" s="77"/>
      <c r="D57" s="77"/>
      <c r="E57" s="77"/>
      <c r="F57" s="77"/>
      <c r="G57" s="77"/>
    </row>
    <row r="58" spans="1:7" s="23" customFormat="1" ht="10.5">
      <c r="A58" s="156"/>
      <c r="B58" s="121"/>
      <c r="C58" s="77"/>
      <c r="D58" s="77"/>
      <c r="E58" s="77"/>
      <c r="F58" s="77"/>
      <c r="G58" s="77"/>
    </row>
    <row r="59" spans="1:7" s="149" customFormat="1" ht="9.75">
      <c r="A59" s="158"/>
      <c r="B59" s="121"/>
      <c r="C59" s="77"/>
      <c r="D59" s="77"/>
      <c r="E59" s="77"/>
      <c r="F59" s="77"/>
      <c r="G59" s="77"/>
    </row>
    <row r="60" spans="1:7" s="23" customFormat="1" ht="10.5">
      <c r="A60" s="156"/>
      <c r="B60" s="121"/>
      <c r="C60" s="77"/>
      <c r="D60" s="77"/>
      <c r="E60" s="77"/>
      <c r="F60" s="77"/>
      <c r="G60" s="77"/>
    </row>
    <row r="61" spans="1:7" s="23" customFormat="1" ht="9.75">
      <c r="A61" s="222"/>
      <c r="B61" s="121"/>
      <c r="C61" s="77"/>
      <c r="D61" s="77"/>
      <c r="E61" s="77"/>
      <c r="F61" s="77"/>
      <c r="G61" s="77"/>
    </row>
    <row r="62" spans="1:7" s="23" customFormat="1" ht="9.75">
      <c r="A62" s="222"/>
      <c r="B62" s="121"/>
      <c r="C62" s="77"/>
      <c r="D62" s="77"/>
      <c r="E62" s="77"/>
      <c r="F62" s="77"/>
      <c r="G62" s="77"/>
    </row>
    <row r="63" spans="1:7" s="149" customFormat="1" ht="9.75">
      <c r="A63" s="158"/>
      <c r="B63" s="121"/>
      <c r="C63" s="77"/>
      <c r="D63" s="77"/>
      <c r="E63" s="77"/>
      <c r="F63" s="77"/>
      <c r="G63" s="77"/>
    </row>
    <row r="64" spans="1:7" s="23" customFormat="1" ht="10.5">
      <c r="A64" s="156"/>
      <c r="B64" s="121"/>
      <c r="C64" s="49"/>
      <c r="D64" s="49"/>
      <c r="E64" s="49"/>
      <c r="F64" s="49"/>
      <c r="G64" s="49"/>
    </row>
    <row r="65" spans="1:7" ht="15" customHeight="1">
      <c r="A65" s="85"/>
      <c r="B65" s="118"/>
      <c r="C65" s="49"/>
      <c r="D65" s="49"/>
      <c r="E65" s="49"/>
      <c r="F65" s="49"/>
      <c r="G65" s="49"/>
    </row>
    <row r="66" spans="1:7" ht="12.75">
      <c r="A66" s="85"/>
      <c r="B66" s="118"/>
      <c r="C66" s="49"/>
      <c r="D66" s="49"/>
      <c r="E66" s="49"/>
      <c r="F66" s="49"/>
      <c r="G66" s="49"/>
    </row>
    <row r="67" spans="1:7" ht="12.75">
      <c r="A67" s="85"/>
      <c r="B67" s="118"/>
      <c r="C67" s="49"/>
      <c r="D67" s="49"/>
      <c r="E67" s="49"/>
      <c r="F67" s="49"/>
      <c r="G67" s="49"/>
    </row>
    <row r="68" spans="1:7" ht="12.75">
      <c r="A68" s="85"/>
      <c r="B68" s="118"/>
      <c r="C68" s="49"/>
      <c r="D68" s="49"/>
      <c r="E68" s="49"/>
      <c r="F68" s="49"/>
      <c r="G68" s="49"/>
    </row>
    <row r="69" spans="1:7" ht="12.75">
      <c r="A69" s="85"/>
      <c r="B69" s="118"/>
      <c r="C69" s="49"/>
      <c r="D69" s="49"/>
      <c r="E69" s="49"/>
      <c r="F69" s="49"/>
      <c r="G69" s="49"/>
    </row>
    <row r="70" spans="1:7" ht="12.75">
      <c r="A70" s="85"/>
      <c r="B70" s="118"/>
      <c r="C70" s="49"/>
      <c r="D70" s="49"/>
      <c r="E70" s="49"/>
      <c r="F70" s="49"/>
      <c r="G70" s="49"/>
    </row>
    <row r="71" spans="1:7" ht="12.75">
      <c r="A71" s="85"/>
      <c r="B71" s="118"/>
      <c r="C71" s="49"/>
      <c r="D71" s="49"/>
      <c r="E71" s="49"/>
      <c r="F71" s="49"/>
      <c r="G71" s="49"/>
    </row>
    <row r="72" spans="1:7" ht="12.75">
      <c r="A72" s="85"/>
      <c r="B72" s="118"/>
      <c r="C72" s="49"/>
      <c r="D72" s="49"/>
      <c r="E72" s="49"/>
      <c r="F72" s="49"/>
      <c r="G72" s="49"/>
    </row>
    <row r="73" ht="12.75">
      <c r="A73" s="85"/>
    </row>
    <row r="74" ht="12.75">
      <c r="A74" s="85"/>
    </row>
    <row r="75" ht="12.75">
      <c r="A75" s="85"/>
    </row>
    <row r="76" ht="12.75">
      <c r="A76" s="85"/>
    </row>
    <row r="77" ht="12.75">
      <c r="A77" s="85"/>
    </row>
    <row r="78" ht="12.75">
      <c r="A78" s="85"/>
    </row>
    <row r="79" ht="12.75">
      <c r="A79" s="85"/>
    </row>
    <row r="80" ht="12.75">
      <c r="A80" s="85"/>
    </row>
    <row r="81" ht="12.75">
      <c r="A81" s="85"/>
    </row>
    <row r="82" ht="12.75">
      <c r="A82" s="85"/>
    </row>
    <row r="83" ht="12.75">
      <c r="A83" s="85"/>
    </row>
    <row r="84" ht="12.75">
      <c r="A84" s="85"/>
    </row>
    <row r="85" ht="12.75">
      <c r="A85" s="85"/>
    </row>
    <row r="86" ht="12.75">
      <c r="A86" s="85"/>
    </row>
    <row r="87" ht="12.75">
      <c r="A87" s="85"/>
    </row>
    <row r="88" ht="12.75">
      <c r="A88" s="85"/>
    </row>
    <row r="89" ht="12.75">
      <c r="A89" s="85"/>
    </row>
    <row r="90" ht="12.75">
      <c r="A90" s="85"/>
    </row>
    <row r="91" ht="12.75">
      <c r="A91" s="85"/>
    </row>
    <row r="92" ht="12.75">
      <c r="A92" s="85"/>
    </row>
    <row r="93" ht="12.75">
      <c r="A93" s="85"/>
    </row>
  </sheetData>
  <sheetProtection/>
  <mergeCells count="1">
    <mergeCell ref="B52:G52"/>
  </mergeCells>
  <printOptions horizontalCentered="1"/>
  <pageMargins left="0.4724409448818898" right="0.3937007874015748" top="0.984251968503937" bottom="0.984251968503937" header="0.5118110236220472" footer="0.5118110236220472"/>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theme="0" tint="-0.3499799966812134"/>
    <pageSetUpPr fitToPage="1"/>
  </sheetPr>
  <dimension ref="A2:G82"/>
  <sheetViews>
    <sheetView showGridLines="0" view="pageBreakPre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cols>
    <col min="1" max="1" width="1.28515625" style="628" customWidth="1"/>
    <col min="2" max="2" width="86.8515625" style="632" customWidth="1"/>
    <col min="3" max="7" width="8.57421875" style="630" customWidth="1"/>
    <col min="8" max="16384" width="9.140625" style="631" customWidth="1"/>
  </cols>
  <sheetData>
    <row r="2" ht="15">
      <c r="B2" s="629" t="s">
        <v>310</v>
      </c>
    </row>
    <row r="3" ht="9.75" customHeight="1"/>
    <row r="4" spans="2:7" s="587" customFormat="1" ht="21" customHeight="1">
      <c r="B4" s="45" t="s">
        <v>215</v>
      </c>
      <c r="C4" s="45" t="s">
        <v>525</v>
      </c>
      <c r="D4" s="45" t="s">
        <v>526</v>
      </c>
      <c r="E4" s="45" t="s">
        <v>527</v>
      </c>
      <c r="F4" s="45" t="s">
        <v>528</v>
      </c>
      <c r="G4" s="45" t="s">
        <v>529</v>
      </c>
    </row>
    <row r="5" spans="2:7" s="633" customFormat="1" ht="6.75" customHeight="1">
      <c r="B5" s="634"/>
      <c r="C5" s="634"/>
      <c r="D5" s="634"/>
      <c r="E5" s="634"/>
      <c r="F5" s="634"/>
      <c r="G5" s="634"/>
    </row>
    <row r="6" spans="2:7" s="587" customFormat="1" ht="10.5">
      <c r="B6" s="635" t="s">
        <v>411</v>
      </c>
      <c r="C6" s="636"/>
      <c r="D6" s="636"/>
      <c r="E6" s="636"/>
      <c r="F6" s="636"/>
      <c r="G6" s="637"/>
    </row>
    <row r="7" spans="2:7" s="587" customFormat="1" ht="10.5">
      <c r="B7" s="638" t="s">
        <v>403</v>
      </c>
      <c r="C7" s="639">
        <v>994</v>
      </c>
      <c r="D7" s="639">
        <v>2123</v>
      </c>
      <c r="E7" s="639">
        <v>1567</v>
      </c>
      <c r="F7" s="639">
        <v>668</v>
      </c>
      <c r="G7" s="640">
        <v>5352</v>
      </c>
    </row>
    <row r="8" spans="2:7" s="587" customFormat="1" ht="9.75">
      <c r="B8" s="641" t="s">
        <v>313</v>
      </c>
      <c r="C8" s="642"/>
      <c r="D8" s="642"/>
      <c r="E8" s="642"/>
      <c r="F8" s="642"/>
      <c r="G8" s="643"/>
    </row>
    <row r="9" spans="2:7" s="625" customFormat="1" ht="11.25" customHeight="1">
      <c r="B9" s="644" t="s">
        <v>233</v>
      </c>
      <c r="C9" s="642">
        <v>-44</v>
      </c>
      <c r="D9" s="642">
        <v>-38</v>
      </c>
      <c r="E9" s="642">
        <v>-35</v>
      </c>
      <c r="F9" s="642">
        <v>-19</v>
      </c>
      <c r="G9" s="643">
        <v>-136</v>
      </c>
    </row>
    <row r="10" spans="2:7" s="625" customFormat="1" ht="9.75">
      <c r="B10" s="644" t="s">
        <v>314</v>
      </c>
      <c r="C10" s="642">
        <v>833</v>
      </c>
      <c r="D10" s="642">
        <v>846</v>
      </c>
      <c r="E10" s="642">
        <v>893</v>
      </c>
      <c r="F10" s="642">
        <v>925</v>
      </c>
      <c r="G10" s="643">
        <v>3497</v>
      </c>
    </row>
    <row r="11" spans="2:7" s="625" customFormat="1" ht="9.75">
      <c r="B11" s="644" t="s">
        <v>412</v>
      </c>
      <c r="C11" s="642">
        <v>15</v>
      </c>
      <c r="D11" s="642">
        <v>-100</v>
      </c>
      <c r="E11" s="642">
        <v>239</v>
      </c>
      <c r="F11" s="642">
        <v>-226</v>
      </c>
      <c r="G11" s="643">
        <v>-72</v>
      </c>
    </row>
    <row r="12" spans="2:7" s="625" customFormat="1" ht="9.75">
      <c r="B12" s="644" t="s">
        <v>571</v>
      </c>
      <c r="C12" s="642">
        <v>70</v>
      </c>
      <c r="D12" s="642">
        <v>55</v>
      </c>
      <c r="E12" s="642">
        <v>67</v>
      </c>
      <c r="F12" s="642">
        <v>80</v>
      </c>
      <c r="G12" s="643">
        <v>272</v>
      </c>
    </row>
    <row r="13" spans="2:7" s="625" customFormat="1" ht="9.75">
      <c r="B13" s="644" t="s">
        <v>317</v>
      </c>
      <c r="C13" s="642">
        <v>0</v>
      </c>
      <c r="D13" s="642">
        <v>-5</v>
      </c>
      <c r="E13" s="642">
        <v>0</v>
      </c>
      <c r="F13" s="642">
        <v>0</v>
      </c>
      <c r="G13" s="643">
        <v>-5</v>
      </c>
    </row>
    <row r="14" spans="2:7" s="587" customFormat="1" ht="9.75">
      <c r="B14" s="644" t="s">
        <v>318</v>
      </c>
      <c r="C14" s="642">
        <v>-19</v>
      </c>
      <c r="D14" s="642">
        <v>26</v>
      </c>
      <c r="E14" s="642">
        <v>175</v>
      </c>
      <c r="F14" s="642">
        <v>134</v>
      </c>
      <c r="G14" s="643">
        <v>316</v>
      </c>
    </row>
    <row r="15" spans="1:7" s="651" customFormat="1" ht="9.75">
      <c r="A15" s="569"/>
      <c r="B15" s="648" t="s">
        <v>575</v>
      </c>
      <c r="C15" s="649">
        <v>10</v>
      </c>
      <c r="D15" s="649">
        <v>17</v>
      </c>
      <c r="E15" s="649">
        <v>73</v>
      </c>
      <c r="F15" s="649">
        <v>79</v>
      </c>
      <c r="G15" s="650">
        <v>179</v>
      </c>
    </row>
    <row r="16" spans="1:7" s="651" customFormat="1" ht="9.75">
      <c r="A16" s="569"/>
      <c r="B16" s="648" t="s">
        <v>579</v>
      </c>
      <c r="C16" s="649">
        <v>-28</v>
      </c>
      <c r="D16" s="649">
        <v>-42</v>
      </c>
      <c r="E16" s="649">
        <v>88</v>
      </c>
      <c r="F16" s="649">
        <v>143</v>
      </c>
      <c r="G16" s="650">
        <v>161</v>
      </c>
    </row>
    <row r="17" spans="1:7" s="587" customFormat="1" ht="10.5">
      <c r="A17" s="156"/>
      <c r="B17" s="644" t="s">
        <v>319</v>
      </c>
      <c r="C17" s="642">
        <v>251</v>
      </c>
      <c r="D17" s="642">
        <v>266</v>
      </c>
      <c r="E17" s="642">
        <v>167</v>
      </c>
      <c r="F17" s="642">
        <v>351</v>
      </c>
      <c r="G17" s="643">
        <v>1035</v>
      </c>
    </row>
    <row r="18" spans="1:7" s="587" customFormat="1" ht="10.5">
      <c r="A18" s="156"/>
      <c r="B18" s="645" t="s">
        <v>320</v>
      </c>
      <c r="C18" s="646">
        <v>-542</v>
      </c>
      <c r="D18" s="646">
        <v>1194</v>
      </c>
      <c r="E18" s="646">
        <v>726</v>
      </c>
      <c r="F18" s="646">
        <v>-196</v>
      </c>
      <c r="G18" s="647">
        <v>1182</v>
      </c>
    </row>
    <row r="19" spans="1:7" s="651" customFormat="1" ht="9.75">
      <c r="A19" s="569"/>
      <c r="B19" s="648" t="s">
        <v>321</v>
      </c>
      <c r="C19" s="649">
        <v>-955</v>
      </c>
      <c r="D19" s="649">
        <v>752</v>
      </c>
      <c r="E19" s="649">
        <v>28</v>
      </c>
      <c r="F19" s="649">
        <v>-534</v>
      </c>
      <c r="G19" s="650">
        <v>-709</v>
      </c>
    </row>
    <row r="20" spans="1:7" s="651" customFormat="1" ht="9.75">
      <c r="A20" s="569"/>
      <c r="B20" s="648" t="s">
        <v>322</v>
      </c>
      <c r="C20" s="649">
        <v>-987</v>
      </c>
      <c r="D20" s="649">
        <v>-340</v>
      </c>
      <c r="E20" s="649">
        <v>702</v>
      </c>
      <c r="F20" s="649">
        <v>1567</v>
      </c>
      <c r="G20" s="650">
        <v>942</v>
      </c>
    </row>
    <row r="21" spans="1:7" s="651" customFormat="1" ht="9.75">
      <c r="A21" s="569"/>
      <c r="B21" s="648" t="s">
        <v>323</v>
      </c>
      <c r="C21" s="649">
        <v>1400</v>
      </c>
      <c r="D21" s="649">
        <v>782</v>
      </c>
      <c r="E21" s="649">
        <v>-4</v>
      </c>
      <c r="F21" s="649">
        <v>-1229</v>
      </c>
      <c r="G21" s="650">
        <v>949</v>
      </c>
    </row>
    <row r="22" spans="1:7" s="587" customFormat="1" ht="10.5">
      <c r="A22" s="156"/>
      <c r="B22" s="644" t="s">
        <v>468</v>
      </c>
      <c r="C22" s="642">
        <v>199</v>
      </c>
      <c r="D22" s="642">
        <v>-518</v>
      </c>
      <c r="E22" s="642">
        <v>-26</v>
      </c>
      <c r="F22" s="642">
        <v>-279</v>
      </c>
      <c r="G22" s="643">
        <v>-624</v>
      </c>
    </row>
    <row r="23" spans="1:7" s="651" customFormat="1" ht="9.75">
      <c r="A23" s="569"/>
      <c r="B23" s="648" t="s">
        <v>503</v>
      </c>
      <c r="C23" s="649">
        <v>-165</v>
      </c>
      <c r="D23" s="649">
        <v>-172</v>
      </c>
      <c r="E23" s="649">
        <v>-164</v>
      </c>
      <c r="F23" s="649">
        <v>-182</v>
      </c>
      <c r="G23" s="650">
        <v>-683</v>
      </c>
    </row>
    <row r="24" spans="1:7" s="651" customFormat="1" ht="9.75">
      <c r="A24" s="569"/>
      <c r="B24" s="648" t="s">
        <v>580</v>
      </c>
      <c r="C24" s="649">
        <v>-1</v>
      </c>
      <c r="D24" s="649">
        <v>-73</v>
      </c>
      <c r="E24" s="649">
        <v>-106</v>
      </c>
      <c r="F24" s="649">
        <v>-187</v>
      </c>
      <c r="G24" s="650">
        <v>-367</v>
      </c>
    </row>
    <row r="25" spans="1:7" s="651" customFormat="1" ht="9.75">
      <c r="A25" s="569"/>
      <c r="B25" s="648" t="s">
        <v>581</v>
      </c>
      <c r="C25" s="649">
        <v>331</v>
      </c>
      <c r="D25" s="649">
        <v>-319</v>
      </c>
      <c r="E25" s="649">
        <v>184</v>
      </c>
      <c r="F25" s="649">
        <v>72</v>
      </c>
      <c r="G25" s="650">
        <v>268</v>
      </c>
    </row>
    <row r="26" spans="1:7" s="587" customFormat="1" ht="10.5" thickBot="1">
      <c r="A26" s="156"/>
      <c r="B26" s="641" t="s">
        <v>325</v>
      </c>
      <c r="C26" s="642">
        <v>-566</v>
      </c>
      <c r="D26" s="642">
        <v>-355</v>
      </c>
      <c r="E26" s="642">
        <v>-342</v>
      </c>
      <c r="F26" s="642">
        <v>-235</v>
      </c>
      <c r="G26" s="643">
        <v>-1498</v>
      </c>
    </row>
    <row r="27" spans="1:7" s="587" customFormat="1" ht="10.5" thickBot="1">
      <c r="A27" s="156"/>
      <c r="B27" s="652" t="s">
        <v>434</v>
      </c>
      <c r="C27" s="653">
        <v>1191</v>
      </c>
      <c r="D27" s="653">
        <v>3494</v>
      </c>
      <c r="E27" s="653">
        <v>3431</v>
      </c>
      <c r="F27" s="653">
        <v>1203</v>
      </c>
      <c r="G27" s="654">
        <v>9319</v>
      </c>
    </row>
    <row r="28" spans="1:7" s="587" customFormat="1" ht="10.5">
      <c r="A28" s="156"/>
      <c r="B28" s="635" t="s">
        <v>413</v>
      </c>
      <c r="C28" s="642"/>
      <c r="D28" s="642"/>
      <c r="E28" s="642"/>
      <c r="F28" s="642">
        <v>0</v>
      </c>
      <c r="G28" s="643"/>
    </row>
    <row r="29" spans="1:7" s="587" customFormat="1" ht="19.5">
      <c r="A29" s="156"/>
      <c r="B29" s="655" t="s">
        <v>554</v>
      </c>
      <c r="C29" s="642">
        <v>-834</v>
      </c>
      <c r="D29" s="642">
        <v>-894</v>
      </c>
      <c r="E29" s="642">
        <v>-1070</v>
      </c>
      <c r="F29" s="642">
        <v>-1652</v>
      </c>
      <c r="G29" s="643">
        <v>-4450</v>
      </c>
    </row>
    <row r="30" spans="1:7" s="587" customFormat="1" ht="19.5">
      <c r="A30" s="156"/>
      <c r="B30" s="655" t="s">
        <v>555</v>
      </c>
      <c r="C30" s="642">
        <v>171</v>
      </c>
      <c r="D30" s="642">
        <v>63</v>
      </c>
      <c r="E30" s="642">
        <v>3</v>
      </c>
      <c r="F30" s="642">
        <v>8</v>
      </c>
      <c r="G30" s="643">
        <v>245</v>
      </c>
    </row>
    <row r="31" spans="1:7" s="587" customFormat="1" ht="10.5">
      <c r="A31" s="156"/>
      <c r="B31" s="655" t="s">
        <v>336</v>
      </c>
      <c r="C31" s="642">
        <v>0</v>
      </c>
      <c r="D31" s="642">
        <v>112</v>
      </c>
      <c r="E31" s="642">
        <v>0</v>
      </c>
      <c r="F31" s="642">
        <v>0</v>
      </c>
      <c r="G31" s="643">
        <v>112</v>
      </c>
    </row>
    <row r="32" spans="1:7" s="587" customFormat="1" ht="10.5">
      <c r="A32" s="156"/>
      <c r="B32" s="644" t="s">
        <v>504</v>
      </c>
      <c r="C32" s="642">
        <v>-8</v>
      </c>
      <c r="D32" s="642">
        <v>48</v>
      </c>
      <c r="E32" s="642">
        <v>37</v>
      </c>
      <c r="F32" s="642">
        <v>5</v>
      </c>
      <c r="G32" s="643">
        <v>82</v>
      </c>
    </row>
    <row r="33" spans="1:7" s="587" customFormat="1" ht="10.5" thickBot="1">
      <c r="A33" s="156"/>
      <c r="B33" s="644" t="s">
        <v>129</v>
      </c>
      <c r="C33" s="642">
        <v>5</v>
      </c>
      <c r="D33" s="642">
        <v>-4</v>
      </c>
      <c r="E33" s="642">
        <v>-2</v>
      </c>
      <c r="F33" s="642">
        <v>18</v>
      </c>
      <c r="G33" s="643">
        <v>17</v>
      </c>
    </row>
    <row r="34" spans="1:7" s="587" customFormat="1" ht="12" customHeight="1" thickBot="1">
      <c r="A34" s="156"/>
      <c r="B34" s="652" t="s">
        <v>338</v>
      </c>
      <c r="C34" s="653">
        <v>-666</v>
      </c>
      <c r="D34" s="653">
        <v>-675</v>
      </c>
      <c r="E34" s="653">
        <v>-1032</v>
      </c>
      <c r="F34" s="653">
        <v>-1621</v>
      </c>
      <c r="G34" s="654">
        <v>-3994</v>
      </c>
    </row>
    <row r="35" spans="1:7" s="587" customFormat="1" ht="10.5">
      <c r="A35" s="156"/>
      <c r="B35" s="635" t="s">
        <v>339</v>
      </c>
      <c r="C35" s="656"/>
      <c r="D35" s="656"/>
      <c r="E35" s="656"/>
      <c r="F35" s="656"/>
      <c r="G35" s="657"/>
    </row>
    <row r="36" spans="1:7" s="587" customFormat="1" ht="10.5">
      <c r="A36" s="156"/>
      <c r="B36" s="644" t="s">
        <v>572</v>
      </c>
      <c r="C36" s="642">
        <v>212</v>
      </c>
      <c r="D36" s="642">
        <v>-12</v>
      </c>
      <c r="E36" s="642">
        <v>0</v>
      </c>
      <c r="F36" s="642">
        <v>-10</v>
      </c>
      <c r="G36" s="643">
        <v>190</v>
      </c>
    </row>
    <row r="37" spans="1:7" s="587" customFormat="1" ht="10.5">
      <c r="A37" s="156"/>
      <c r="B37" s="644" t="s">
        <v>573</v>
      </c>
      <c r="C37" s="642">
        <v>304</v>
      </c>
      <c r="D37" s="642">
        <v>58</v>
      </c>
      <c r="E37" s="642">
        <v>7</v>
      </c>
      <c r="F37" s="642">
        <v>12</v>
      </c>
      <c r="G37" s="643">
        <v>381</v>
      </c>
    </row>
    <row r="38" spans="1:7" s="587" customFormat="1" ht="10.5">
      <c r="A38" s="156"/>
      <c r="B38" s="658" t="s">
        <v>549</v>
      </c>
      <c r="C38" s="642">
        <v>-410</v>
      </c>
      <c r="D38" s="642">
        <v>-2</v>
      </c>
      <c r="E38" s="642">
        <v>-65</v>
      </c>
      <c r="F38" s="642">
        <v>-15</v>
      </c>
      <c r="G38" s="643">
        <v>-492</v>
      </c>
    </row>
    <row r="39" spans="1:7" s="587" customFormat="1" ht="10.5">
      <c r="A39" s="156"/>
      <c r="B39" s="658" t="s">
        <v>466</v>
      </c>
      <c r="C39" s="642">
        <v>-1000</v>
      </c>
      <c r="D39" s="642">
        <v>0</v>
      </c>
      <c r="E39" s="642">
        <v>0</v>
      </c>
      <c r="F39" s="642">
        <v>0</v>
      </c>
      <c r="G39" s="643">
        <v>-1000</v>
      </c>
    </row>
    <row r="40" spans="1:7" s="587" customFormat="1" ht="10.5">
      <c r="A40" s="156"/>
      <c r="B40" s="644" t="s">
        <v>550</v>
      </c>
      <c r="C40" s="642">
        <v>-29</v>
      </c>
      <c r="D40" s="642">
        <v>-153</v>
      </c>
      <c r="E40" s="642">
        <v>-14</v>
      </c>
      <c r="F40" s="642">
        <v>-22</v>
      </c>
      <c r="G40" s="643">
        <v>-218</v>
      </c>
    </row>
    <row r="41" spans="1:7" s="587" customFormat="1" ht="10.5">
      <c r="A41" s="156"/>
      <c r="B41" s="644" t="s">
        <v>551</v>
      </c>
      <c r="C41" s="642">
        <v>-15</v>
      </c>
      <c r="D41" s="642">
        <v>-20</v>
      </c>
      <c r="E41" s="642">
        <v>-16</v>
      </c>
      <c r="F41" s="642">
        <v>-17</v>
      </c>
      <c r="G41" s="643">
        <v>-68</v>
      </c>
    </row>
    <row r="42" spans="1:7" s="587" customFormat="1" ht="10.5">
      <c r="A42" s="156"/>
      <c r="B42" s="644" t="s">
        <v>435</v>
      </c>
      <c r="C42" s="642">
        <v>0</v>
      </c>
      <c r="D42" s="642">
        <v>0</v>
      </c>
      <c r="E42" s="642">
        <v>-1497</v>
      </c>
      <c r="F42" s="642">
        <v>0</v>
      </c>
      <c r="G42" s="643">
        <v>-1497</v>
      </c>
    </row>
    <row r="43" spans="1:7" s="651" customFormat="1" ht="9.75">
      <c r="A43" s="569"/>
      <c r="B43" s="648" t="s">
        <v>513</v>
      </c>
      <c r="C43" s="649">
        <v>0</v>
      </c>
      <c r="D43" s="649">
        <v>0</v>
      </c>
      <c r="E43" s="649">
        <v>-1497</v>
      </c>
      <c r="F43" s="649">
        <v>0</v>
      </c>
      <c r="G43" s="650">
        <v>-1497</v>
      </c>
    </row>
    <row r="44" spans="1:7" s="587" customFormat="1" ht="10.5">
      <c r="A44" s="156"/>
      <c r="B44" s="644" t="s">
        <v>346</v>
      </c>
      <c r="C44" s="642">
        <v>-97</v>
      </c>
      <c r="D44" s="642">
        <v>-173</v>
      </c>
      <c r="E44" s="642">
        <v>-153</v>
      </c>
      <c r="F44" s="642">
        <v>-233</v>
      </c>
      <c r="G44" s="643">
        <v>-656</v>
      </c>
    </row>
    <row r="45" spans="1:7" s="651" customFormat="1" ht="9.75">
      <c r="A45" s="569"/>
      <c r="B45" s="648" t="s">
        <v>577</v>
      </c>
      <c r="C45" s="649">
        <v>-2</v>
      </c>
      <c r="D45" s="649">
        <v>-20</v>
      </c>
      <c r="E45" s="649">
        <v>-41</v>
      </c>
      <c r="F45" s="649">
        <v>-86</v>
      </c>
      <c r="G45" s="650">
        <v>-149</v>
      </c>
    </row>
    <row r="46" spans="1:7" s="587" customFormat="1" ht="10.5" thickBot="1">
      <c r="A46" s="156"/>
      <c r="B46" s="644" t="s">
        <v>129</v>
      </c>
      <c r="C46" s="642">
        <v>-1</v>
      </c>
      <c r="D46" s="642">
        <v>0</v>
      </c>
      <c r="E46" s="642">
        <v>-1</v>
      </c>
      <c r="F46" s="642">
        <v>-1</v>
      </c>
      <c r="G46" s="643">
        <v>-3</v>
      </c>
    </row>
    <row r="47" spans="1:7" s="587" customFormat="1" ht="10.5" thickBot="1">
      <c r="A47" s="156"/>
      <c r="B47" s="652" t="s">
        <v>552</v>
      </c>
      <c r="C47" s="653">
        <v>-1036</v>
      </c>
      <c r="D47" s="653">
        <v>-302</v>
      </c>
      <c r="E47" s="653">
        <v>-1739</v>
      </c>
      <c r="F47" s="653">
        <v>-286</v>
      </c>
      <c r="G47" s="654">
        <v>-3363</v>
      </c>
    </row>
    <row r="48" spans="1:7" s="662" customFormat="1" ht="3">
      <c r="A48" s="158"/>
      <c r="B48" s="659"/>
      <c r="C48" s="660"/>
      <c r="D48" s="660"/>
      <c r="E48" s="660"/>
      <c r="F48" s="660">
        <v>0</v>
      </c>
      <c r="G48" s="661"/>
    </row>
    <row r="49" spans="1:7" s="587" customFormat="1" ht="10.5">
      <c r="A49" s="156"/>
      <c r="B49" s="638" t="s">
        <v>350</v>
      </c>
      <c r="C49" s="639">
        <v>-511</v>
      </c>
      <c r="D49" s="639">
        <v>2517</v>
      </c>
      <c r="E49" s="639">
        <v>660</v>
      </c>
      <c r="F49" s="639">
        <v>-704</v>
      </c>
      <c r="G49" s="640">
        <v>1962</v>
      </c>
    </row>
    <row r="50" spans="1:7" s="587" customFormat="1" ht="9.75">
      <c r="A50" s="222"/>
      <c r="B50" s="645" t="s">
        <v>567</v>
      </c>
      <c r="C50" s="646">
        <v>-16</v>
      </c>
      <c r="D50" s="646">
        <v>-14</v>
      </c>
      <c r="E50" s="646">
        <v>-15</v>
      </c>
      <c r="F50" s="646">
        <v>50</v>
      </c>
      <c r="G50" s="647">
        <v>5</v>
      </c>
    </row>
    <row r="51" spans="1:7" s="587" customFormat="1" ht="9.75">
      <c r="A51" s="222"/>
      <c r="B51" s="645" t="s">
        <v>352</v>
      </c>
      <c r="C51" s="646">
        <v>4192</v>
      </c>
      <c r="D51" s="646">
        <v>3665</v>
      </c>
      <c r="E51" s="646">
        <v>6168</v>
      </c>
      <c r="F51" s="646">
        <v>6813</v>
      </c>
      <c r="G51" s="647">
        <v>4192</v>
      </c>
    </row>
    <row r="52" spans="1:7" s="662" customFormat="1" ht="3.75" thickBot="1">
      <c r="A52" s="158"/>
      <c r="B52" s="663"/>
      <c r="C52" s="664"/>
      <c r="D52" s="664"/>
      <c r="E52" s="664"/>
      <c r="F52" s="664">
        <v>0</v>
      </c>
      <c r="G52" s="665"/>
    </row>
    <row r="53" spans="1:7" s="587" customFormat="1" ht="10.5" thickBot="1">
      <c r="A53" s="156"/>
      <c r="B53" s="652" t="s">
        <v>353</v>
      </c>
      <c r="C53" s="653">
        <v>3665</v>
      </c>
      <c r="D53" s="653">
        <v>6168</v>
      </c>
      <c r="E53" s="653">
        <v>6813</v>
      </c>
      <c r="F53" s="653">
        <v>6159</v>
      </c>
      <c r="G53" s="654">
        <v>6159</v>
      </c>
    </row>
    <row r="54" spans="1:7" ht="12" customHeight="1">
      <c r="A54" s="85"/>
      <c r="B54" s="666" t="s">
        <v>553</v>
      </c>
      <c r="C54" s="649">
        <v>82</v>
      </c>
      <c r="D54" s="649">
        <v>93</v>
      </c>
      <c r="E54" s="649">
        <v>63</v>
      </c>
      <c r="F54" s="649">
        <v>1086</v>
      </c>
      <c r="G54" s="649">
        <v>1086</v>
      </c>
    </row>
    <row r="55" spans="1:7" ht="12.75">
      <c r="A55" s="85"/>
      <c r="B55" s="667"/>
      <c r="C55" s="668"/>
      <c r="D55" s="668"/>
      <c r="E55" s="668"/>
      <c r="F55" s="668"/>
      <c r="G55" s="668"/>
    </row>
    <row r="56" spans="1:7" ht="12.75">
      <c r="A56" s="85"/>
      <c r="B56" s="667"/>
      <c r="C56" s="669"/>
      <c r="D56" s="669"/>
      <c r="E56" s="669"/>
      <c r="F56" s="669"/>
      <c r="G56" s="669"/>
    </row>
    <row r="57" spans="1:7" ht="12.75">
      <c r="A57" s="85"/>
      <c r="B57" s="667"/>
      <c r="C57" s="669"/>
      <c r="D57" s="669"/>
      <c r="E57" s="669"/>
      <c r="F57" s="669"/>
      <c r="G57" s="669"/>
    </row>
    <row r="58" spans="1:7" ht="12.75">
      <c r="A58" s="85"/>
      <c r="B58" s="670"/>
      <c r="C58" s="671"/>
      <c r="D58" s="671"/>
      <c r="E58" s="671"/>
      <c r="F58" s="671"/>
      <c r="G58" s="671"/>
    </row>
    <row r="59" spans="1:7" ht="12.75">
      <c r="A59" s="85"/>
      <c r="B59" s="670"/>
      <c r="C59" s="671"/>
      <c r="D59" s="671"/>
      <c r="E59" s="671"/>
      <c r="F59" s="671"/>
      <c r="G59" s="671"/>
    </row>
    <row r="60" spans="1:7" ht="12.75">
      <c r="A60" s="85"/>
      <c r="B60" s="670"/>
      <c r="C60" s="671"/>
      <c r="D60" s="671"/>
      <c r="E60" s="671"/>
      <c r="F60" s="671"/>
      <c r="G60" s="671"/>
    </row>
    <row r="61" spans="1:7" ht="12.75">
      <c r="A61" s="85"/>
      <c r="B61" s="670"/>
      <c r="C61" s="671"/>
      <c r="D61" s="671"/>
      <c r="E61" s="671"/>
      <c r="F61" s="671"/>
      <c r="G61" s="671"/>
    </row>
    <row r="62" spans="1:7" ht="12.75">
      <c r="A62" s="85"/>
      <c r="B62" s="670"/>
      <c r="C62" s="671"/>
      <c r="D62" s="671"/>
      <c r="E62" s="671"/>
      <c r="F62" s="671"/>
      <c r="G62" s="671"/>
    </row>
    <row r="63" spans="1:7" ht="12.75">
      <c r="A63" s="85"/>
      <c r="B63" s="670"/>
      <c r="C63" s="671"/>
      <c r="D63" s="671"/>
      <c r="E63" s="671"/>
      <c r="F63" s="671"/>
      <c r="G63" s="671"/>
    </row>
    <row r="64" spans="1:7" ht="12.75">
      <c r="A64" s="85"/>
      <c r="B64" s="670"/>
      <c r="C64" s="671"/>
      <c r="D64" s="671"/>
      <c r="E64" s="671"/>
      <c r="F64" s="671"/>
      <c r="G64" s="671"/>
    </row>
    <row r="65" spans="1:7" ht="12.75">
      <c r="A65" s="85"/>
      <c r="B65" s="670"/>
      <c r="C65" s="671"/>
      <c r="D65" s="671"/>
      <c r="E65" s="671"/>
      <c r="F65" s="671"/>
      <c r="G65" s="671"/>
    </row>
    <row r="66" spans="1:7" ht="12.75">
      <c r="A66" s="85"/>
      <c r="B66" s="670"/>
      <c r="C66" s="672"/>
      <c r="D66" s="672"/>
      <c r="E66" s="672"/>
      <c r="F66" s="672"/>
      <c r="G66" s="672"/>
    </row>
    <row r="67" spans="1:7" ht="12.75">
      <c r="A67" s="85"/>
      <c r="B67" s="667"/>
      <c r="C67" s="672"/>
      <c r="D67" s="672"/>
      <c r="E67" s="672"/>
      <c r="F67" s="672"/>
      <c r="G67" s="672"/>
    </row>
    <row r="68" spans="1:7" ht="12.75">
      <c r="A68" s="85"/>
      <c r="B68" s="667"/>
      <c r="C68" s="672"/>
      <c r="D68" s="672"/>
      <c r="E68" s="672"/>
      <c r="F68" s="672"/>
      <c r="G68" s="672"/>
    </row>
    <row r="69" spans="1:7" ht="12.75">
      <c r="A69" s="85"/>
      <c r="B69" s="667"/>
      <c r="C69" s="672"/>
      <c r="D69" s="672"/>
      <c r="E69" s="672"/>
      <c r="F69" s="672"/>
      <c r="G69" s="672"/>
    </row>
    <row r="70" spans="1:7" ht="12.75">
      <c r="A70" s="85"/>
      <c r="B70" s="667"/>
      <c r="C70" s="672"/>
      <c r="D70" s="672"/>
      <c r="E70" s="672"/>
      <c r="F70" s="672"/>
      <c r="G70" s="672"/>
    </row>
    <row r="71" spans="1:7" ht="12.75">
      <c r="A71" s="85"/>
      <c r="B71" s="667"/>
      <c r="C71" s="672"/>
      <c r="D71" s="672"/>
      <c r="E71" s="672"/>
      <c r="F71" s="672"/>
      <c r="G71" s="672"/>
    </row>
    <row r="72" spans="1:7" ht="12.75">
      <c r="A72" s="85"/>
      <c r="B72" s="667"/>
      <c r="C72" s="672"/>
      <c r="D72" s="672"/>
      <c r="E72" s="672"/>
      <c r="F72" s="672"/>
      <c r="G72" s="672"/>
    </row>
    <row r="73" spans="1:7" ht="12.75">
      <c r="A73" s="85"/>
      <c r="B73" s="667"/>
      <c r="C73" s="672"/>
      <c r="D73" s="672"/>
      <c r="E73" s="672"/>
      <c r="F73" s="672"/>
      <c r="G73" s="672"/>
    </row>
    <row r="74" spans="1:7" ht="12.75">
      <c r="A74" s="85"/>
      <c r="B74" s="667"/>
      <c r="C74" s="672"/>
      <c r="D74" s="672"/>
      <c r="E74" s="672"/>
      <c r="F74" s="672"/>
      <c r="G74" s="672"/>
    </row>
    <row r="75" ht="12.75">
      <c r="A75" s="85"/>
    </row>
    <row r="76" ht="12.75">
      <c r="A76" s="85"/>
    </row>
    <row r="77" ht="12.75">
      <c r="A77" s="85"/>
    </row>
    <row r="78" ht="12.75">
      <c r="A78" s="85"/>
    </row>
    <row r="79" ht="12.75">
      <c r="A79" s="85"/>
    </row>
    <row r="80" ht="12.75">
      <c r="A80" s="85"/>
    </row>
    <row r="81" spans="1:7" s="632" customFormat="1" ht="12.75">
      <c r="A81" s="85"/>
      <c r="C81" s="630"/>
      <c r="D81" s="630"/>
      <c r="E81" s="630"/>
      <c r="F81" s="630"/>
      <c r="G81" s="630"/>
    </row>
    <row r="82" spans="1:7" s="632" customFormat="1" ht="12.75">
      <c r="A82" s="85"/>
      <c r="C82" s="630"/>
      <c r="D82" s="630"/>
      <c r="E82" s="630"/>
      <c r="F82" s="630"/>
      <c r="G82" s="630"/>
    </row>
  </sheetData>
  <sheetProtection/>
  <printOptions horizontalCentered="1"/>
  <pageMargins left="0.4724409448818898" right="0.3937007874015748" top="0.984251968503937" bottom="0.984251968503937" header="0.5118110236220472" footer="0.5118110236220472"/>
  <pageSetup fitToHeight="1" fitToWidth="1"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theme="0" tint="-0.3499799966812134"/>
    <pageSetUpPr fitToPage="1"/>
  </sheetPr>
  <dimension ref="A2:G77"/>
  <sheetViews>
    <sheetView showGridLines="0" view="pageBreakPre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outlineLevelCol="1"/>
  <cols>
    <col min="1" max="1" width="1.28515625" style="628" customWidth="1"/>
    <col min="2" max="2" width="86.8515625" style="632" customWidth="1"/>
    <col min="3" max="3" width="8.57421875" style="630" customWidth="1"/>
    <col min="4" max="7" width="8.57421875" style="630" hidden="1" customWidth="1" outlineLevel="1"/>
    <col min="8" max="8" width="9.140625" style="631" customWidth="1" collapsed="1"/>
    <col min="9" max="16384" width="9.140625" style="631" customWidth="1"/>
  </cols>
  <sheetData>
    <row r="2" ht="15">
      <c r="B2" s="629" t="s">
        <v>310</v>
      </c>
    </row>
    <row r="3" ht="9.75" customHeight="1"/>
    <row r="4" spans="2:7" s="587" customFormat="1" ht="21" customHeight="1">
      <c r="B4" s="45" t="s">
        <v>215</v>
      </c>
      <c r="C4" s="45" t="s">
        <v>582</v>
      </c>
      <c r="D4" s="45" t="s">
        <v>583</v>
      </c>
      <c r="E4" s="45" t="s">
        <v>584</v>
      </c>
      <c r="F4" s="45" t="s">
        <v>585</v>
      </c>
      <c r="G4" s="45" t="s">
        <v>586</v>
      </c>
    </row>
    <row r="5" spans="2:7" s="633" customFormat="1" ht="6.75" customHeight="1">
      <c r="B5" s="634"/>
      <c r="C5" s="634"/>
      <c r="D5" s="634"/>
      <c r="E5" s="634"/>
      <c r="F5" s="634"/>
      <c r="G5" s="634"/>
    </row>
    <row r="6" spans="2:7" s="587" customFormat="1" ht="10.5">
      <c r="B6" s="635" t="s">
        <v>411</v>
      </c>
      <c r="C6" s="636"/>
      <c r="D6" s="636"/>
      <c r="E6" s="636"/>
      <c r="F6" s="636"/>
      <c r="G6" s="637"/>
    </row>
    <row r="7" spans="2:7" s="587" customFormat="1" ht="10.5">
      <c r="B7" s="638" t="s">
        <v>257</v>
      </c>
      <c r="C7" s="639">
        <v>-2562</v>
      </c>
      <c r="D7" s="639"/>
      <c r="E7" s="639"/>
      <c r="F7" s="639"/>
      <c r="G7" s="640"/>
    </row>
    <row r="8" spans="2:7" s="587" customFormat="1" ht="9.75">
      <c r="B8" s="641" t="s">
        <v>313</v>
      </c>
      <c r="C8" s="642"/>
      <c r="D8" s="642"/>
      <c r="E8" s="642"/>
      <c r="F8" s="642"/>
      <c r="G8" s="643"/>
    </row>
    <row r="9" spans="2:7" s="625" customFormat="1" ht="11.25" customHeight="1">
      <c r="B9" s="644" t="s">
        <v>603</v>
      </c>
      <c r="C9" s="642">
        <v>-12</v>
      </c>
      <c r="D9" s="642"/>
      <c r="E9" s="642"/>
      <c r="F9" s="642"/>
      <c r="G9" s="643"/>
    </row>
    <row r="10" spans="2:7" s="625" customFormat="1" ht="9.75">
      <c r="B10" s="690" t="s">
        <v>314</v>
      </c>
      <c r="C10" s="642">
        <v>935</v>
      </c>
      <c r="D10" s="642"/>
      <c r="E10" s="642"/>
      <c r="F10" s="642"/>
      <c r="G10" s="643"/>
    </row>
    <row r="11" spans="2:7" s="625" customFormat="1" ht="9.75">
      <c r="B11" s="690" t="s">
        <v>412</v>
      </c>
      <c r="C11" s="642">
        <v>557</v>
      </c>
      <c r="D11" s="642"/>
      <c r="E11" s="642"/>
      <c r="F11" s="642"/>
      <c r="G11" s="643"/>
    </row>
    <row r="12" spans="2:7" s="625" customFormat="1" ht="9.75">
      <c r="B12" s="690" t="s">
        <v>571</v>
      </c>
      <c r="C12" s="642">
        <v>35</v>
      </c>
      <c r="D12" s="642"/>
      <c r="E12" s="642"/>
      <c r="F12" s="642"/>
      <c r="G12" s="643"/>
    </row>
    <row r="13" spans="2:7" s="587" customFormat="1" ht="9.75">
      <c r="B13" s="690" t="s">
        <v>604</v>
      </c>
      <c r="C13" s="642">
        <v>-600</v>
      </c>
      <c r="D13" s="642"/>
      <c r="E13" s="642"/>
      <c r="F13" s="642"/>
      <c r="G13" s="643"/>
    </row>
    <row r="14" spans="1:7" s="651" customFormat="1" ht="9.75" customHeight="1">
      <c r="A14" s="569"/>
      <c r="B14" s="691" t="s">
        <v>605</v>
      </c>
      <c r="C14" s="649">
        <v>504</v>
      </c>
      <c r="D14" s="649"/>
      <c r="E14" s="649"/>
      <c r="F14" s="649"/>
      <c r="G14" s="650"/>
    </row>
    <row r="15" spans="1:7" s="651" customFormat="1" ht="9.75">
      <c r="A15" s="569"/>
      <c r="B15" s="648" t="s">
        <v>579</v>
      </c>
      <c r="C15" s="649">
        <v>-1106</v>
      </c>
      <c r="D15" s="649"/>
      <c r="E15" s="649"/>
      <c r="F15" s="649"/>
      <c r="G15" s="650"/>
    </row>
    <row r="16" spans="1:7" s="587" customFormat="1" ht="10.5">
      <c r="A16" s="156"/>
      <c r="B16" s="644" t="s">
        <v>319</v>
      </c>
      <c r="C16" s="642">
        <v>318</v>
      </c>
      <c r="D16" s="642"/>
      <c r="E16" s="642"/>
      <c r="F16" s="642"/>
      <c r="G16" s="643"/>
    </row>
    <row r="17" spans="1:7" s="587" customFormat="1" ht="10.5">
      <c r="A17" s="156"/>
      <c r="B17" s="645" t="s">
        <v>320</v>
      </c>
      <c r="C17" s="646">
        <v>1408</v>
      </c>
      <c r="D17" s="646"/>
      <c r="E17" s="646"/>
      <c r="F17" s="646"/>
      <c r="G17" s="647"/>
    </row>
    <row r="18" spans="1:7" s="651" customFormat="1" ht="9.75">
      <c r="A18" s="569"/>
      <c r="B18" s="648" t="s">
        <v>606</v>
      </c>
      <c r="C18" s="649">
        <v>2984</v>
      </c>
      <c r="D18" s="649"/>
      <c r="E18" s="649"/>
      <c r="F18" s="649"/>
      <c r="G18" s="650"/>
    </row>
    <row r="19" spans="1:7" s="651" customFormat="1" ht="9.75">
      <c r="A19" s="569"/>
      <c r="B19" s="692" t="s">
        <v>607</v>
      </c>
      <c r="C19" s="649">
        <v>2075</v>
      </c>
      <c r="D19" s="649"/>
      <c r="E19" s="649"/>
      <c r="F19" s="649"/>
      <c r="G19" s="650"/>
    </row>
    <row r="20" spans="1:7" s="651" customFormat="1" ht="9.75">
      <c r="A20" s="569"/>
      <c r="B20" s="648" t="s">
        <v>322</v>
      </c>
      <c r="C20" s="649">
        <v>1478</v>
      </c>
      <c r="D20" s="649"/>
      <c r="E20" s="649"/>
      <c r="F20" s="649"/>
      <c r="G20" s="650"/>
    </row>
    <row r="21" spans="1:7" s="651" customFormat="1" ht="9.75">
      <c r="A21" s="569"/>
      <c r="B21" s="648" t="s">
        <v>323</v>
      </c>
      <c r="C21" s="649">
        <v>-3054</v>
      </c>
      <c r="D21" s="649"/>
      <c r="E21" s="649"/>
      <c r="F21" s="649"/>
      <c r="G21" s="650"/>
    </row>
    <row r="22" spans="1:7" s="587" customFormat="1" ht="10.5">
      <c r="A22" s="156"/>
      <c r="B22" s="644" t="s">
        <v>468</v>
      </c>
      <c r="C22" s="642">
        <v>676</v>
      </c>
      <c r="D22" s="642"/>
      <c r="E22" s="642"/>
      <c r="F22" s="642"/>
      <c r="G22" s="643"/>
    </row>
    <row r="23" spans="1:7" s="651" customFormat="1" ht="9.75">
      <c r="A23" s="569"/>
      <c r="B23" s="648" t="s">
        <v>503</v>
      </c>
      <c r="C23" s="649">
        <v>-179</v>
      </c>
      <c r="D23" s="649"/>
      <c r="E23" s="649"/>
      <c r="F23" s="649"/>
      <c r="G23" s="650"/>
    </row>
    <row r="24" spans="1:7" s="651" customFormat="1" ht="9.75">
      <c r="A24" s="569"/>
      <c r="B24" s="648" t="s">
        <v>580</v>
      </c>
      <c r="C24" s="649">
        <v>481</v>
      </c>
      <c r="D24" s="649"/>
      <c r="E24" s="649"/>
      <c r="F24" s="649"/>
      <c r="G24" s="650"/>
    </row>
    <row r="25" spans="1:7" s="651" customFormat="1" ht="9.75">
      <c r="A25" s="569"/>
      <c r="B25" s="648" t="s">
        <v>581</v>
      </c>
      <c r="C25" s="649">
        <v>188</v>
      </c>
      <c r="D25" s="649"/>
      <c r="E25" s="649"/>
      <c r="F25" s="649"/>
      <c r="G25" s="650"/>
    </row>
    <row r="26" spans="1:7" s="587" customFormat="1" ht="10.5" thickBot="1">
      <c r="A26" s="156"/>
      <c r="B26" s="641" t="s">
        <v>325</v>
      </c>
      <c r="C26" s="642">
        <v>-225</v>
      </c>
      <c r="D26" s="642"/>
      <c r="E26" s="642"/>
      <c r="F26" s="642"/>
      <c r="G26" s="643"/>
    </row>
    <row r="27" spans="1:7" s="587" customFormat="1" ht="10.5" thickBot="1">
      <c r="A27" s="156"/>
      <c r="B27" s="652" t="s">
        <v>434</v>
      </c>
      <c r="C27" s="653">
        <v>530</v>
      </c>
      <c r="D27" s="653"/>
      <c r="E27" s="653"/>
      <c r="F27" s="653"/>
      <c r="G27" s="654"/>
    </row>
    <row r="28" spans="1:7" s="587" customFormat="1" ht="10.5">
      <c r="A28" s="156"/>
      <c r="B28" s="635" t="s">
        <v>413</v>
      </c>
      <c r="C28" s="642"/>
      <c r="D28" s="642"/>
      <c r="E28" s="642"/>
      <c r="F28" s="642"/>
      <c r="G28" s="643"/>
    </row>
    <row r="29" spans="1:7" s="587" customFormat="1" ht="19.5">
      <c r="A29" s="156"/>
      <c r="B29" s="655" t="s">
        <v>554</v>
      </c>
      <c r="C29" s="642">
        <v>-1233</v>
      </c>
      <c r="D29" s="642"/>
      <c r="E29" s="642"/>
      <c r="F29" s="642"/>
      <c r="G29" s="643"/>
    </row>
    <row r="30" spans="1:7" s="587" customFormat="1" ht="19.5">
      <c r="A30" s="156"/>
      <c r="B30" s="655" t="s">
        <v>555</v>
      </c>
      <c r="C30" s="642">
        <v>22</v>
      </c>
      <c r="D30" s="642"/>
      <c r="E30" s="642"/>
      <c r="F30" s="642"/>
      <c r="G30" s="643"/>
    </row>
    <row r="31" spans="1:7" s="587" customFormat="1" ht="10.5">
      <c r="A31" s="156"/>
      <c r="B31" s="655" t="s">
        <v>608</v>
      </c>
      <c r="C31" s="642">
        <v>-108</v>
      </c>
      <c r="D31" s="642"/>
      <c r="E31" s="642"/>
      <c r="F31" s="642"/>
      <c r="G31" s="643"/>
    </row>
    <row r="32" spans="1:7" s="587" customFormat="1" ht="10.5">
      <c r="A32" s="156"/>
      <c r="B32" s="644" t="s">
        <v>504</v>
      </c>
      <c r="C32" s="642">
        <v>-199</v>
      </c>
      <c r="D32" s="642"/>
      <c r="E32" s="642"/>
      <c r="F32" s="642"/>
      <c r="G32" s="643"/>
    </row>
    <row r="33" spans="1:7" s="587" customFormat="1" ht="10.5" thickBot="1">
      <c r="A33" s="156"/>
      <c r="B33" s="644" t="s">
        <v>129</v>
      </c>
      <c r="C33" s="642">
        <v>-9</v>
      </c>
      <c r="D33" s="642"/>
      <c r="E33" s="642"/>
      <c r="F33" s="642"/>
      <c r="G33" s="643"/>
    </row>
    <row r="34" spans="1:7" s="587" customFormat="1" ht="12" customHeight="1" thickBot="1">
      <c r="A34" s="156"/>
      <c r="B34" s="652" t="s">
        <v>338</v>
      </c>
      <c r="C34" s="653">
        <v>-1527</v>
      </c>
      <c r="D34" s="653"/>
      <c r="E34" s="653"/>
      <c r="F34" s="653"/>
      <c r="G34" s="654"/>
    </row>
    <row r="35" spans="1:7" s="587" customFormat="1" ht="10.5">
      <c r="A35" s="156"/>
      <c r="B35" s="635" t="s">
        <v>339</v>
      </c>
      <c r="C35" s="656"/>
      <c r="D35" s="656"/>
      <c r="E35" s="656"/>
      <c r="F35" s="656"/>
      <c r="G35" s="657"/>
    </row>
    <row r="36" spans="1:7" s="587" customFormat="1" ht="10.5">
      <c r="A36" s="156"/>
      <c r="B36" s="644" t="s">
        <v>573</v>
      </c>
      <c r="C36" s="642">
        <v>126</v>
      </c>
      <c r="D36" s="642"/>
      <c r="E36" s="642"/>
      <c r="F36" s="642"/>
      <c r="G36" s="643"/>
    </row>
    <row r="37" spans="1:7" s="587" customFormat="1" ht="10.5">
      <c r="A37" s="156"/>
      <c r="B37" s="658" t="s">
        <v>549</v>
      </c>
      <c r="C37" s="642">
        <v>-2</v>
      </c>
      <c r="D37" s="642"/>
      <c r="E37" s="642"/>
      <c r="F37" s="642"/>
      <c r="G37" s="643"/>
    </row>
    <row r="38" spans="1:7" s="587" customFormat="1" ht="10.5">
      <c r="A38" s="156"/>
      <c r="B38" s="644" t="s">
        <v>550</v>
      </c>
      <c r="C38" s="642">
        <v>-14</v>
      </c>
      <c r="D38" s="642"/>
      <c r="E38" s="642"/>
      <c r="F38" s="642"/>
      <c r="G38" s="643"/>
    </row>
    <row r="39" spans="1:7" s="587" customFormat="1" ht="10.5">
      <c r="A39" s="156"/>
      <c r="B39" s="644" t="s">
        <v>551</v>
      </c>
      <c r="C39" s="642">
        <v>-52</v>
      </c>
      <c r="D39" s="642"/>
      <c r="E39" s="642"/>
      <c r="F39" s="642"/>
      <c r="G39" s="643"/>
    </row>
    <row r="40" spans="1:7" s="587" customFormat="1" ht="10.5">
      <c r="A40" s="156"/>
      <c r="B40" s="644" t="s">
        <v>346</v>
      </c>
      <c r="C40" s="642">
        <v>-193</v>
      </c>
      <c r="D40" s="642"/>
      <c r="E40" s="642"/>
      <c r="F40" s="642"/>
      <c r="G40" s="643"/>
    </row>
    <row r="41" spans="1:7" s="587" customFormat="1" ht="10.5" thickBot="1">
      <c r="A41" s="156"/>
      <c r="B41" s="644" t="s">
        <v>129</v>
      </c>
      <c r="C41" s="642">
        <v>0</v>
      </c>
      <c r="D41" s="642"/>
      <c r="E41" s="642"/>
      <c r="F41" s="642"/>
      <c r="G41" s="643"/>
    </row>
    <row r="42" spans="1:7" s="587" customFormat="1" ht="10.5" thickBot="1">
      <c r="A42" s="156"/>
      <c r="B42" s="652" t="s">
        <v>552</v>
      </c>
      <c r="C42" s="653">
        <v>-135</v>
      </c>
      <c r="D42" s="653"/>
      <c r="E42" s="653"/>
      <c r="F42" s="653"/>
      <c r="G42" s="654"/>
    </row>
    <row r="43" spans="1:7" s="662" customFormat="1" ht="3">
      <c r="A43" s="158"/>
      <c r="B43" s="659"/>
      <c r="C43" s="660"/>
      <c r="D43" s="660"/>
      <c r="E43" s="660"/>
      <c r="F43" s="660"/>
      <c r="G43" s="661"/>
    </row>
    <row r="44" spans="1:7" s="587" customFormat="1" ht="10.5">
      <c r="A44" s="156"/>
      <c r="B44" s="638" t="s">
        <v>350</v>
      </c>
      <c r="C44" s="639">
        <v>-1132</v>
      </c>
      <c r="D44" s="639"/>
      <c r="E44" s="639"/>
      <c r="F44" s="639"/>
      <c r="G44" s="640"/>
    </row>
    <row r="45" spans="1:7" s="587" customFormat="1" ht="9.75">
      <c r="A45" s="222"/>
      <c r="B45" s="645" t="s">
        <v>567</v>
      </c>
      <c r="C45" s="646">
        <v>77</v>
      </c>
      <c r="D45" s="646"/>
      <c r="E45" s="646"/>
      <c r="F45" s="646"/>
      <c r="G45" s="647"/>
    </row>
    <row r="46" spans="1:7" s="587" customFormat="1" ht="9.75">
      <c r="A46" s="222"/>
      <c r="B46" s="645" t="s">
        <v>352</v>
      </c>
      <c r="C46" s="646">
        <v>6159</v>
      </c>
      <c r="D46" s="646"/>
      <c r="E46" s="646"/>
      <c r="F46" s="646"/>
      <c r="G46" s="647"/>
    </row>
    <row r="47" spans="1:7" s="662" customFormat="1" ht="3.75" thickBot="1">
      <c r="A47" s="158"/>
      <c r="B47" s="663"/>
      <c r="C47" s="664"/>
      <c r="D47" s="664"/>
      <c r="E47" s="664"/>
      <c r="F47" s="664"/>
      <c r="G47" s="665"/>
    </row>
    <row r="48" spans="1:7" s="587" customFormat="1" ht="10.5" thickBot="1">
      <c r="A48" s="156"/>
      <c r="B48" s="652" t="s">
        <v>353</v>
      </c>
      <c r="C48" s="653">
        <v>5104</v>
      </c>
      <c r="D48" s="653"/>
      <c r="E48" s="653"/>
      <c r="F48" s="653"/>
      <c r="G48" s="654"/>
    </row>
    <row r="49" spans="1:7" ht="12" customHeight="1">
      <c r="A49" s="85"/>
      <c r="B49" s="666" t="s">
        <v>553</v>
      </c>
      <c r="C49" s="649">
        <v>1089</v>
      </c>
      <c r="D49" s="649"/>
      <c r="E49" s="649"/>
      <c r="F49" s="649"/>
      <c r="G49" s="649"/>
    </row>
    <row r="50" spans="1:7" ht="12.75">
      <c r="A50" s="85"/>
      <c r="B50" s="667"/>
      <c r="C50" s="668"/>
      <c r="D50" s="668"/>
      <c r="E50" s="668"/>
      <c r="F50" s="668"/>
      <c r="G50" s="668"/>
    </row>
    <row r="51" spans="1:7" ht="12.75">
      <c r="A51" s="85"/>
      <c r="B51" s="667"/>
      <c r="C51" s="669"/>
      <c r="D51" s="669"/>
      <c r="E51" s="669"/>
      <c r="F51" s="669"/>
      <c r="G51" s="669"/>
    </row>
    <row r="52" spans="1:7" ht="12.75">
      <c r="A52" s="85"/>
      <c r="B52" s="667"/>
      <c r="C52" s="669"/>
      <c r="D52" s="669"/>
      <c r="E52" s="669"/>
      <c r="F52" s="669"/>
      <c r="G52" s="669"/>
    </row>
    <row r="53" spans="1:7" ht="12.75">
      <c r="A53" s="85"/>
      <c r="B53" s="670"/>
      <c r="C53" s="671"/>
      <c r="D53" s="671"/>
      <c r="E53" s="671"/>
      <c r="F53" s="671"/>
      <c r="G53" s="671"/>
    </row>
    <row r="54" spans="1:7" ht="12.75">
      <c r="A54" s="85"/>
      <c r="B54" s="670"/>
      <c r="C54" s="671"/>
      <c r="D54" s="671"/>
      <c r="E54" s="671"/>
      <c r="F54" s="671"/>
      <c r="G54" s="671"/>
    </row>
    <row r="55" spans="1:7" ht="12.75">
      <c r="A55" s="85"/>
      <c r="B55" s="670"/>
      <c r="C55" s="671"/>
      <c r="D55" s="671"/>
      <c r="E55" s="671"/>
      <c r="F55" s="671"/>
      <c r="G55" s="671"/>
    </row>
    <row r="56" spans="1:7" ht="12.75">
      <c r="A56" s="85"/>
      <c r="B56" s="670"/>
      <c r="C56" s="671"/>
      <c r="D56" s="671"/>
      <c r="E56" s="671"/>
      <c r="F56" s="671"/>
      <c r="G56" s="671"/>
    </row>
    <row r="57" spans="1:7" ht="12.75">
      <c r="A57" s="85"/>
      <c r="B57" s="670"/>
      <c r="C57" s="671"/>
      <c r="D57" s="671"/>
      <c r="E57" s="671"/>
      <c r="F57" s="671"/>
      <c r="G57" s="671"/>
    </row>
    <row r="58" spans="1:7" ht="12.75">
      <c r="A58" s="85"/>
      <c r="B58" s="670"/>
      <c r="C58" s="671"/>
      <c r="D58" s="671"/>
      <c r="E58" s="671"/>
      <c r="F58" s="671"/>
      <c r="G58" s="671"/>
    </row>
    <row r="59" spans="1:7" ht="12.75">
      <c r="A59" s="85"/>
      <c r="B59" s="670"/>
      <c r="C59" s="671"/>
      <c r="D59" s="671"/>
      <c r="E59" s="671"/>
      <c r="F59" s="671"/>
      <c r="G59" s="671"/>
    </row>
    <row r="60" spans="1:7" ht="12.75">
      <c r="A60" s="85"/>
      <c r="B60" s="670"/>
      <c r="C60" s="671"/>
      <c r="D60" s="671"/>
      <c r="E60" s="671"/>
      <c r="F60" s="671"/>
      <c r="G60" s="671"/>
    </row>
    <row r="61" spans="1:7" ht="12.75">
      <c r="A61" s="85"/>
      <c r="B61" s="670"/>
      <c r="C61" s="672"/>
      <c r="D61" s="672"/>
      <c r="E61" s="672"/>
      <c r="F61" s="672"/>
      <c r="G61" s="672"/>
    </row>
    <row r="62" spans="1:7" ht="12.75">
      <c r="A62" s="85"/>
      <c r="B62" s="667"/>
      <c r="C62" s="672"/>
      <c r="D62" s="672"/>
      <c r="E62" s="672"/>
      <c r="F62" s="672"/>
      <c r="G62" s="672"/>
    </row>
    <row r="63" spans="1:7" ht="12.75">
      <c r="A63" s="85"/>
      <c r="B63" s="667"/>
      <c r="C63" s="672"/>
      <c r="D63" s="672"/>
      <c r="E63" s="672"/>
      <c r="F63" s="672"/>
      <c r="G63" s="672"/>
    </row>
    <row r="64" spans="1:7" ht="12.75">
      <c r="A64" s="85"/>
      <c r="B64" s="667"/>
      <c r="C64" s="672"/>
      <c r="D64" s="672"/>
      <c r="E64" s="672"/>
      <c r="F64" s="672"/>
      <c r="G64" s="672"/>
    </row>
    <row r="65" spans="1:7" ht="12.75">
      <c r="A65" s="85"/>
      <c r="B65" s="667"/>
      <c r="C65" s="672"/>
      <c r="D65" s="672"/>
      <c r="E65" s="672"/>
      <c r="F65" s="672"/>
      <c r="G65" s="672"/>
    </row>
    <row r="66" spans="1:7" ht="12.75">
      <c r="A66" s="85"/>
      <c r="B66" s="667"/>
      <c r="C66" s="672"/>
      <c r="D66" s="672"/>
      <c r="E66" s="672"/>
      <c r="F66" s="672"/>
      <c r="G66" s="672"/>
    </row>
    <row r="67" spans="1:7" ht="12.75">
      <c r="A67" s="85"/>
      <c r="B67" s="667"/>
      <c r="C67" s="672"/>
      <c r="D67" s="672"/>
      <c r="E67" s="672"/>
      <c r="F67" s="672"/>
      <c r="G67" s="672"/>
    </row>
    <row r="68" spans="1:7" ht="12.75">
      <c r="A68" s="85"/>
      <c r="B68" s="667"/>
      <c r="C68" s="672"/>
      <c r="D68" s="672"/>
      <c r="E68" s="672"/>
      <c r="F68" s="672"/>
      <c r="G68" s="672"/>
    </row>
    <row r="69" spans="1:7" ht="12.75">
      <c r="A69" s="85"/>
      <c r="B69" s="667"/>
      <c r="C69" s="672"/>
      <c r="D69" s="672"/>
      <c r="E69" s="672"/>
      <c r="F69" s="672"/>
      <c r="G69" s="672"/>
    </row>
    <row r="70" ht="12.75">
      <c r="A70" s="85"/>
    </row>
    <row r="71" ht="12.75">
      <c r="A71" s="85"/>
    </row>
    <row r="72" ht="12.75">
      <c r="A72" s="85"/>
    </row>
    <row r="73" ht="12.75">
      <c r="A73" s="85"/>
    </row>
    <row r="74" ht="12.75">
      <c r="A74" s="85"/>
    </row>
    <row r="75" ht="12.75">
      <c r="A75" s="85"/>
    </row>
    <row r="76" spans="1:7" s="632" customFormat="1" ht="12.75">
      <c r="A76" s="85"/>
      <c r="C76" s="630"/>
      <c r="D76" s="630"/>
      <c r="E76" s="630"/>
      <c r="F76" s="630"/>
      <c r="G76" s="630"/>
    </row>
    <row r="77" spans="1:7" s="632" customFormat="1" ht="12.75">
      <c r="A77" s="85"/>
      <c r="C77" s="630"/>
      <c r="D77" s="630"/>
      <c r="E77" s="630"/>
      <c r="F77" s="630"/>
      <c r="G77" s="630"/>
    </row>
  </sheetData>
  <sheetProtection/>
  <printOptions horizontalCentered="1"/>
  <pageMargins left="0.4724409448818898" right="0.3937007874015748" top="0.984251968503937" bottom="0.984251968503937" header="0.5118110236220472" footer="0.5118110236220472"/>
  <pageSetup fitToHeight="1" fitToWidth="1" horizontalDpi="600" verticalDpi="600" orientation="landscape" paperSize="9" scale="88" r:id="rId1"/>
</worksheet>
</file>

<file path=xl/worksheets/sheet23.xml><?xml version="1.0" encoding="utf-8"?>
<worksheet xmlns="http://schemas.openxmlformats.org/spreadsheetml/2006/main" xmlns:r="http://schemas.openxmlformats.org/officeDocument/2006/relationships">
  <sheetPr>
    <tabColor theme="0" tint="-0.3499799966812134"/>
    <pageSetUpPr fitToPage="1"/>
  </sheetPr>
  <dimension ref="B2:GT20"/>
  <sheetViews>
    <sheetView view="pageBreakPreview" zoomScale="80" zoomScaleSheetLayoutView="80" zoomScalePageLayoutView="0" workbookViewId="0" topLeftCell="A1">
      <pane xSplit="2" ySplit="4" topLeftCell="EH5" activePane="bottomRight" state="frozen"/>
      <selection pane="topLeft" activeCell="A1" sqref="A1"/>
      <selection pane="topRight" activeCell="C1" sqref="C1"/>
      <selection pane="bottomLeft" activeCell="A5" sqref="A5"/>
      <selection pane="bottomRight" activeCell="B2" sqref="B2"/>
    </sheetView>
  </sheetViews>
  <sheetFormatPr defaultColWidth="9.140625" defaultRowHeight="12.75" outlineLevelCol="2"/>
  <cols>
    <col min="1" max="1" width="2.7109375" style="467" customWidth="1"/>
    <col min="2" max="2" width="32.00390625" style="467" customWidth="1"/>
    <col min="3" max="3" width="11.140625" style="467" hidden="1" customWidth="1" outlineLevel="1"/>
    <col min="4" max="7" width="11.140625" style="467" hidden="1" customWidth="1" outlineLevel="2"/>
    <col min="8" max="8" width="11.140625" style="467" hidden="1" customWidth="1" outlineLevel="1"/>
    <col min="9" max="12" width="11.140625" style="467" hidden="1" customWidth="1" outlineLevel="2"/>
    <col min="13" max="13" width="11.140625" style="467" hidden="1" customWidth="1" outlineLevel="1"/>
    <col min="14" max="17" width="11.140625" style="467" hidden="1" customWidth="1" outlineLevel="2"/>
    <col min="18" max="18" width="11.140625" style="467" hidden="1" customWidth="1" outlineLevel="1"/>
    <col min="19" max="22" width="11.140625" style="467" hidden="1" customWidth="1" outlineLevel="2"/>
    <col min="23" max="23" width="9.421875" style="467" customWidth="1" collapsed="1"/>
    <col min="24" max="28" width="11.140625" style="467" hidden="1" customWidth="1" outlineLevel="1"/>
    <col min="29" max="32" width="11.140625" style="467" hidden="1" customWidth="1" outlineLevel="2"/>
    <col min="33" max="33" width="11.140625" style="467" hidden="1" customWidth="1" outlineLevel="1"/>
    <col min="34" max="37" width="11.140625" style="467" hidden="1" customWidth="1" outlineLevel="2"/>
    <col min="38" max="38" width="11.140625" style="467" hidden="1" customWidth="1" outlineLevel="1"/>
    <col min="39" max="42" width="11.140625" style="467" hidden="1" customWidth="1" outlineLevel="2"/>
    <col min="43" max="43" width="11.140625" style="467" hidden="1" customWidth="1" outlineLevel="1"/>
    <col min="44" max="47" width="11.140625" style="467" hidden="1" customWidth="1" outlineLevel="2"/>
    <col min="48" max="48" width="9.57421875" style="467" customWidth="1" collapsed="1"/>
    <col min="49" max="53" width="11.140625" style="467" hidden="1" customWidth="1" outlineLevel="1"/>
    <col min="54" max="57" width="11.140625" style="467" hidden="1" customWidth="1" outlineLevel="2"/>
    <col min="58" max="58" width="11.140625" style="467" hidden="1" customWidth="1" outlineLevel="1"/>
    <col min="59" max="62" width="9.140625" style="467" hidden="1" customWidth="1" outlineLevel="2"/>
    <col min="63" max="63" width="11.140625" style="467" hidden="1" customWidth="1" outlineLevel="1"/>
    <col min="64" max="67" width="9.140625" style="467" hidden="1" customWidth="1" outlineLevel="2"/>
    <col min="68" max="68" width="10.28125" style="467" hidden="1" customWidth="1" outlineLevel="1"/>
    <col min="69" max="72" width="9.140625" style="467" hidden="1" customWidth="1" outlineLevel="2"/>
    <col min="73" max="73" width="10.28125" style="467" customWidth="1" collapsed="1"/>
    <col min="74" max="77" width="9.140625" style="467" hidden="1" customWidth="1" outlineLevel="1"/>
    <col min="78" max="78" width="10.28125" style="467" hidden="1" customWidth="1" outlineLevel="1"/>
    <col min="79" max="82" width="9.140625" style="467" hidden="1" customWidth="1" outlineLevel="2"/>
    <col min="83" max="83" width="10.421875" style="467" hidden="1" customWidth="1" outlineLevel="1"/>
    <col min="84" max="87" width="9.140625" style="467" hidden="1" customWidth="1" outlineLevel="2"/>
    <col min="88" max="88" width="10.140625" style="467" hidden="1" customWidth="1" outlineLevel="1"/>
    <col min="89" max="92" width="9.140625" style="467" hidden="1" customWidth="1" outlineLevel="2"/>
    <col min="93" max="93" width="10.28125" style="467" hidden="1" customWidth="1" outlineLevel="1"/>
    <col min="94" max="97" width="9.140625" style="467" hidden="1" customWidth="1" outlineLevel="2"/>
    <col min="98" max="98" width="10.421875" style="467" customWidth="1" collapsed="1"/>
    <col min="99" max="102" width="9.140625" style="467" hidden="1" customWidth="1" outlineLevel="1"/>
    <col min="103" max="103" width="10.28125" style="467" customWidth="1" collapsed="1"/>
    <col min="104" max="104" width="9.57421875" style="467" hidden="1" customWidth="1" outlineLevel="1"/>
    <col min="105" max="107" width="9.140625" style="467" hidden="1" customWidth="1" outlineLevel="1"/>
    <col min="108" max="108" width="9.7109375" style="467" customWidth="1" collapsed="1"/>
    <col min="109" max="109" width="10.00390625" style="467" hidden="1" customWidth="1" outlineLevel="2"/>
    <col min="110" max="112" width="9.140625" style="467" hidden="1" customWidth="1" outlineLevel="2"/>
    <col min="113" max="113" width="10.00390625" style="467" customWidth="1" collapsed="1"/>
    <col min="114" max="114" width="9.8515625" style="467" hidden="1" customWidth="1" outlineLevel="2"/>
    <col min="115" max="117" width="9.140625" style="467" hidden="1" customWidth="1" outlineLevel="2"/>
    <col min="118" max="118" width="10.00390625" style="467" customWidth="1" collapsed="1"/>
    <col min="119" max="122" width="9.140625" style="467" hidden="1" customWidth="1" outlineLevel="2"/>
    <col min="123" max="123" width="10.140625" style="467" customWidth="1" collapsed="1"/>
    <col min="124" max="124" width="9.57421875" style="467" hidden="1" customWidth="1" outlineLevel="1"/>
    <col min="125" max="127" width="9.140625" style="467" hidden="1" customWidth="1" outlineLevel="1"/>
    <col min="128" max="128" width="10.28125" style="467" customWidth="1" collapsed="1"/>
    <col min="129" max="129" width="9.57421875" style="467" hidden="1" customWidth="1" outlineLevel="1"/>
    <col min="130" max="132" width="9.140625" style="467" hidden="1" customWidth="1" outlineLevel="1"/>
    <col min="133" max="133" width="10.28125" style="467" customWidth="1" collapsed="1"/>
    <col min="134" max="134" width="9.57421875" style="467" hidden="1" customWidth="1" outlineLevel="1"/>
    <col min="135" max="137" width="9.140625" style="467" hidden="1" customWidth="1" outlineLevel="1"/>
    <col min="138" max="138" width="10.28125" style="467" customWidth="1" collapsed="1"/>
    <col min="139" max="139" width="9.57421875" style="467" hidden="1" customWidth="1" outlineLevel="1"/>
    <col min="140" max="142" width="9.140625" style="467" hidden="1" customWidth="1" outlineLevel="1"/>
    <col min="143" max="143" width="10.28125" style="467" customWidth="1" collapsed="1"/>
    <col min="144" max="144" width="9.57421875" style="467" hidden="1" customWidth="1" outlineLevel="1"/>
    <col min="145" max="147" width="9.140625" style="467" hidden="1" customWidth="1" outlineLevel="1"/>
    <col min="148" max="148" width="10.28125" style="467" customWidth="1" collapsed="1"/>
    <col min="149" max="149" width="9.57421875" style="467" hidden="1" customWidth="1" outlineLevel="1"/>
    <col min="150" max="152" width="9.140625" style="467" hidden="1" customWidth="1" outlineLevel="1"/>
    <col min="153" max="153" width="10.28125" style="467" customWidth="1" collapsed="1"/>
    <col min="154" max="154" width="9.57421875" style="467" customWidth="1" outlineLevel="1"/>
    <col min="155" max="157" width="9.140625" style="467" customWidth="1" outlineLevel="1"/>
    <col min="158" max="158" width="10.28125" style="467" customWidth="1"/>
    <col min="159" max="159" width="9.57421875" style="467" hidden="1" customWidth="1" outlineLevel="1"/>
    <col min="160" max="162" width="9.140625" style="467" hidden="1" customWidth="1" outlineLevel="1"/>
    <col min="163" max="163" width="10.28125" style="467" customWidth="1" collapsed="1"/>
    <col min="164" max="164" width="9.57421875" style="467" hidden="1" customWidth="1" outlineLevel="1"/>
    <col min="165" max="167" width="9.140625" style="467" hidden="1" customWidth="1" outlineLevel="1"/>
    <col min="168" max="168" width="10.28125" style="467" customWidth="1" collapsed="1"/>
    <col min="169" max="169" width="9.57421875" style="467" hidden="1" customWidth="1" outlineLevel="1"/>
    <col min="170" max="172" width="9.140625" style="467" hidden="1" customWidth="1" outlineLevel="1"/>
    <col min="173" max="173" width="10.28125" style="467" customWidth="1" collapsed="1"/>
    <col min="174" max="174" width="9.57421875" style="467" hidden="1" customWidth="1" outlineLevel="1"/>
    <col min="175" max="177" width="9.140625" style="467" hidden="1" customWidth="1" outlineLevel="1"/>
    <col min="178" max="178" width="10.28125" style="467" customWidth="1" collapsed="1"/>
    <col min="179" max="179" width="9.57421875" style="467" customWidth="1"/>
    <col min="180" max="182" width="9.140625" style="467" customWidth="1"/>
    <col min="183" max="183" width="10.28125" style="467" hidden="1" customWidth="1" outlineLevel="1"/>
    <col min="184" max="184" width="9.57421875" style="467" hidden="1" customWidth="1" outlineLevel="2"/>
    <col min="185" max="187" width="9.140625" style="467" hidden="1" customWidth="1" outlineLevel="2"/>
    <col min="188" max="188" width="10.28125" style="467" hidden="1" customWidth="1" outlineLevel="1" collapsed="1"/>
    <col min="189" max="189" width="9.57421875" style="467" hidden="1" customWidth="1" outlineLevel="2"/>
    <col min="190" max="192" width="9.140625" style="467" hidden="1" customWidth="1" outlineLevel="2"/>
    <col min="193" max="193" width="10.28125" style="467" hidden="1" customWidth="1" outlineLevel="1" collapsed="1"/>
    <col min="194" max="194" width="9.57421875" style="467" hidden="1" customWidth="1" outlineLevel="2"/>
    <col min="195" max="197" width="9.140625" style="467" hidden="1" customWidth="1" outlineLevel="2"/>
    <col min="198" max="198" width="10.28125" style="467" hidden="1" customWidth="1" outlineLevel="1" collapsed="1"/>
    <col min="199" max="199" width="9.57421875" style="467" hidden="1" customWidth="1" outlineLevel="1"/>
    <col min="200" max="202" width="9.140625" style="467" hidden="1" customWidth="1" outlineLevel="1"/>
    <col min="203" max="203" width="9.140625" style="467" customWidth="1" collapsed="1"/>
    <col min="204" max="16384" width="9.140625" style="467" customWidth="1"/>
  </cols>
  <sheetData>
    <row r="2" ht="15">
      <c r="B2" s="523" t="s">
        <v>354</v>
      </c>
    </row>
    <row r="3" ht="9" customHeight="1"/>
    <row r="4" spans="2:202" ht="21">
      <c r="B4" s="573" t="s">
        <v>355</v>
      </c>
      <c r="C4" s="707" t="s">
        <v>367</v>
      </c>
      <c r="D4" s="708"/>
      <c r="E4" s="708"/>
      <c r="F4" s="708"/>
      <c r="G4" s="709"/>
      <c r="H4" s="707" t="s">
        <v>368</v>
      </c>
      <c r="I4" s="708"/>
      <c r="J4" s="708"/>
      <c r="K4" s="708"/>
      <c r="L4" s="709"/>
      <c r="M4" s="707" t="s">
        <v>369</v>
      </c>
      <c r="N4" s="708"/>
      <c r="O4" s="708"/>
      <c r="P4" s="708"/>
      <c r="Q4" s="709"/>
      <c r="R4" s="707" t="s">
        <v>370</v>
      </c>
      <c r="S4" s="708"/>
      <c r="T4" s="708"/>
      <c r="U4" s="708"/>
      <c r="V4" s="709"/>
      <c r="W4" s="707" t="s">
        <v>371</v>
      </c>
      <c r="X4" s="708"/>
      <c r="Y4" s="708"/>
      <c r="Z4" s="708"/>
      <c r="AA4" s="709"/>
      <c r="AB4" s="707" t="s">
        <v>200</v>
      </c>
      <c r="AC4" s="708"/>
      <c r="AD4" s="708"/>
      <c r="AE4" s="708"/>
      <c r="AF4" s="709"/>
      <c r="AG4" s="707" t="s">
        <v>201</v>
      </c>
      <c r="AH4" s="708"/>
      <c r="AI4" s="708"/>
      <c r="AJ4" s="708"/>
      <c r="AK4" s="709"/>
      <c r="AL4" s="707" t="s">
        <v>202</v>
      </c>
      <c r="AM4" s="708"/>
      <c r="AN4" s="708"/>
      <c r="AO4" s="708"/>
      <c r="AP4" s="709"/>
      <c r="AQ4" s="707" t="s">
        <v>203</v>
      </c>
      <c r="AR4" s="708"/>
      <c r="AS4" s="708"/>
      <c r="AT4" s="708"/>
      <c r="AU4" s="709"/>
      <c r="AV4" s="707" t="s">
        <v>372</v>
      </c>
      <c r="AW4" s="708"/>
      <c r="AX4" s="708"/>
      <c r="AY4" s="708"/>
      <c r="AZ4" s="709"/>
      <c r="BA4" s="707" t="s">
        <v>204</v>
      </c>
      <c r="BB4" s="708"/>
      <c r="BC4" s="708"/>
      <c r="BD4" s="708"/>
      <c r="BE4" s="709"/>
      <c r="BF4" s="707" t="s">
        <v>205</v>
      </c>
      <c r="BG4" s="708"/>
      <c r="BH4" s="708"/>
      <c r="BI4" s="708"/>
      <c r="BJ4" s="709"/>
      <c r="BK4" s="707" t="s">
        <v>206</v>
      </c>
      <c r="BL4" s="708"/>
      <c r="BM4" s="708"/>
      <c r="BN4" s="708"/>
      <c r="BO4" s="709"/>
      <c r="BP4" s="707" t="s">
        <v>207</v>
      </c>
      <c r="BQ4" s="708"/>
      <c r="BR4" s="708"/>
      <c r="BS4" s="708"/>
      <c r="BT4" s="709"/>
      <c r="BU4" s="707" t="s">
        <v>578</v>
      </c>
      <c r="BV4" s="708"/>
      <c r="BW4" s="708"/>
      <c r="BX4" s="708"/>
      <c r="BY4" s="709"/>
      <c r="BZ4" s="707" t="s">
        <v>420</v>
      </c>
      <c r="CA4" s="708"/>
      <c r="CB4" s="708"/>
      <c r="CC4" s="708"/>
      <c r="CD4" s="709"/>
      <c r="CE4" s="707" t="s">
        <v>421</v>
      </c>
      <c r="CF4" s="708"/>
      <c r="CG4" s="708"/>
      <c r="CH4" s="708"/>
      <c r="CI4" s="709"/>
      <c r="CJ4" s="707" t="s">
        <v>422</v>
      </c>
      <c r="CK4" s="708"/>
      <c r="CL4" s="708"/>
      <c r="CM4" s="708"/>
      <c r="CN4" s="709"/>
      <c r="CO4" s="707" t="s">
        <v>423</v>
      </c>
      <c r="CP4" s="708"/>
      <c r="CQ4" s="708"/>
      <c r="CR4" s="708"/>
      <c r="CS4" s="709"/>
      <c r="CT4" s="707" t="s">
        <v>439</v>
      </c>
      <c r="CU4" s="708"/>
      <c r="CV4" s="708"/>
      <c r="CW4" s="708"/>
      <c r="CX4" s="709"/>
      <c r="CY4" s="707" t="s">
        <v>445</v>
      </c>
      <c r="CZ4" s="708"/>
      <c r="DA4" s="708"/>
      <c r="DB4" s="708"/>
      <c r="DC4" s="709"/>
      <c r="DD4" s="707" t="s">
        <v>446</v>
      </c>
      <c r="DE4" s="708"/>
      <c r="DF4" s="708"/>
      <c r="DG4" s="708"/>
      <c r="DH4" s="709"/>
      <c r="DI4" s="707" t="s">
        <v>447</v>
      </c>
      <c r="DJ4" s="708"/>
      <c r="DK4" s="708"/>
      <c r="DL4" s="708"/>
      <c r="DM4" s="709"/>
      <c r="DN4" s="707" t="s">
        <v>448</v>
      </c>
      <c r="DO4" s="708"/>
      <c r="DP4" s="708"/>
      <c r="DQ4" s="708"/>
      <c r="DR4" s="709"/>
      <c r="DS4" s="707" t="s">
        <v>458</v>
      </c>
      <c r="DT4" s="708"/>
      <c r="DU4" s="708"/>
      <c r="DV4" s="708"/>
      <c r="DW4" s="709"/>
      <c r="DX4" s="707" t="s">
        <v>477</v>
      </c>
      <c r="DY4" s="708"/>
      <c r="DZ4" s="708"/>
      <c r="EA4" s="708"/>
      <c r="EB4" s="709"/>
      <c r="EC4" s="707" t="s">
        <v>478</v>
      </c>
      <c r="ED4" s="708"/>
      <c r="EE4" s="708"/>
      <c r="EF4" s="708"/>
      <c r="EG4" s="709"/>
      <c r="EH4" s="707" t="s">
        <v>479</v>
      </c>
      <c r="EI4" s="708"/>
      <c r="EJ4" s="708"/>
      <c r="EK4" s="708"/>
      <c r="EL4" s="709"/>
      <c r="EM4" s="707" t="s">
        <v>480</v>
      </c>
      <c r="EN4" s="708"/>
      <c r="EO4" s="708"/>
      <c r="EP4" s="708"/>
      <c r="EQ4" s="709"/>
      <c r="ER4" s="707" t="s">
        <v>515</v>
      </c>
      <c r="ES4" s="708"/>
      <c r="ET4" s="708"/>
      <c r="EU4" s="708"/>
      <c r="EV4" s="709"/>
      <c r="EW4" s="707" t="s">
        <v>530</v>
      </c>
      <c r="EX4" s="708"/>
      <c r="EY4" s="708"/>
      <c r="EZ4" s="708"/>
      <c r="FA4" s="709"/>
      <c r="FB4" s="707" t="s">
        <v>531</v>
      </c>
      <c r="FC4" s="708"/>
      <c r="FD4" s="708"/>
      <c r="FE4" s="708"/>
      <c r="FF4" s="709"/>
      <c r="FG4" s="707" t="s">
        <v>532</v>
      </c>
      <c r="FH4" s="708"/>
      <c r="FI4" s="708"/>
      <c r="FJ4" s="708"/>
      <c r="FK4" s="709"/>
      <c r="FL4" s="707" t="s">
        <v>533</v>
      </c>
      <c r="FM4" s="708"/>
      <c r="FN4" s="708"/>
      <c r="FO4" s="708"/>
      <c r="FP4" s="709"/>
      <c r="FQ4" s="707" t="s">
        <v>574</v>
      </c>
      <c r="FR4" s="708"/>
      <c r="FS4" s="708"/>
      <c r="FT4" s="708"/>
      <c r="FU4" s="709"/>
      <c r="FV4" s="707" t="s">
        <v>587</v>
      </c>
      <c r="FW4" s="708"/>
      <c r="FX4" s="708"/>
      <c r="FY4" s="708"/>
      <c r="FZ4" s="709"/>
      <c r="GA4" s="707" t="s">
        <v>588</v>
      </c>
      <c r="GB4" s="708"/>
      <c r="GC4" s="708"/>
      <c r="GD4" s="708"/>
      <c r="GE4" s="709"/>
      <c r="GF4" s="707" t="s">
        <v>589</v>
      </c>
      <c r="GG4" s="708"/>
      <c r="GH4" s="708"/>
      <c r="GI4" s="708"/>
      <c r="GJ4" s="709"/>
      <c r="GK4" s="707" t="s">
        <v>590</v>
      </c>
      <c r="GL4" s="708"/>
      <c r="GM4" s="708"/>
      <c r="GN4" s="708"/>
      <c r="GO4" s="709"/>
      <c r="GP4" s="707" t="s">
        <v>600</v>
      </c>
      <c r="GQ4" s="708"/>
      <c r="GR4" s="708"/>
      <c r="GS4" s="708"/>
      <c r="GT4" s="709"/>
    </row>
    <row r="5" spans="2:202" ht="15" thickBo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468"/>
      <c r="DS5" s="468"/>
      <c r="DT5" s="468"/>
      <c r="DU5" s="468"/>
      <c r="DV5" s="468"/>
      <c r="DW5" s="468"/>
      <c r="DX5" s="468"/>
      <c r="DY5" s="468"/>
      <c r="DZ5" s="468"/>
      <c r="EA5" s="468"/>
      <c r="EB5" s="468"/>
      <c r="EC5" s="468"/>
      <c r="ED5" s="468"/>
      <c r="EE5" s="468"/>
      <c r="EF5" s="468"/>
      <c r="EG5" s="468"/>
      <c r="EH5" s="468"/>
      <c r="EI5" s="468"/>
      <c r="EJ5" s="468"/>
      <c r="EK5" s="468"/>
      <c r="EL5" s="468"/>
      <c r="EM5" s="468"/>
      <c r="EN5" s="468"/>
      <c r="EO5" s="468"/>
      <c r="EP5" s="468"/>
      <c r="EQ5" s="468"/>
      <c r="ER5" s="468"/>
      <c r="ES5" s="468"/>
      <c r="ET5" s="468"/>
      <c r="EU5" s="468"/>
      <c r="EV5" s="468"/>
      <c r="EW5" s="468"/>
      <c r="EX5" s="468"/>
      <c r="EY5" s="468"/>
      <c r="EZ5" s="468"/>
      <c r="FA5" s="468"/>
      <c r="FB5" s="468"/>
      <c r="FC5" s="468"/>
      <c r="FD5" s="468"/>
      <c r="FE5" s="468"/>
      <c r="FF5" s="468"/>
      <c r="FG5" s="468"/>
      <c r="FH5" s="468"/>
      <c r="FI5" s="468"/>
      <c r="FJ5" s="468"/>
      <c r="FK5" s="468"/>
      <c r="FL5" s="468"/>
      <c r="FM5" s="468"/>
      <c r="FN5" s="468"/>
      <c r="FO5" s="468"/>
      <c r="FP5" s="468"/>
      <c r="FQ5" s="468"/>
      <c r="FR5" s="468"/>
      <c r="FS5" s="468"/>
      <c r="FT5" s="468"/>
      <c r="FU5" s="468"/>
      <c r="FV5" s="468"/>
      <c r="FW5" s="468"/>
      <c r="FX5" s="468"/>
      <c r="FY5" s="468"/>
      <c r="FZ5" s="468"/>
      <c r="GA5" s="468"/>
      <c r="GB5" s="468"/>
      <c r="GC5" s="468"/>
      <c r="GD5" s="468"/>
      <c r="GE5" s="468"/>
      <c r="GF5" s="468"/>
      <c r="GG5" s="468"/>
      <c r="GH5" s="468"/>
      <c r="GI5" s="468"/>
      <c r="GJ5" s="468"/>
      <c r="GK5" s="468"/>
      <c r="GL5" s="468"/>
      <c r="GM5" s="468"/>
      <c r="GN5" s="468"/>
      <c r="GO5" s="468"/>
      <c r="GP5" s="468"/>
      <c r="GQ5" s="468"/>
      <c r="GR5" s="468"/>
      <c r="GS5" s="468"/>
      <c r="GT5" s="468"/>
    </row>
    <row r="6" spans="2:202" ht="23.25" customHeight="1" thickBot="1">
      <c r="B6" s="469" t="s">
        <v>356</v>
      </c>
      <c r="C6" s="470" t="s">
        <v>373</v>
      </c>
      <c r="D6" s="471" t="s">
        <v>94</v>
      </c>
      <c r="E6" s="471" t="s">
        <v>374</v>
      </c>
      <c r="F6" s="471" t="s">
        <v>95</v>
      </c>
      <c r="G6" s="471" t="s">
        <v>375</v>
      </c>
      <c r="H6" s="470" t="s">
        <v>373</v>
      </c>
      <c r="I6" s="471" t="s">
        <v>94</v>
      </c>
      <c r="J6" s="471" t="s">
        <v>374</v>
      </c>
      <c r="K6" s="471" t="s">
        <v>95</v>
      </c>
      <c r="L6" s="471" t="s">
        <v>375</v>
      </c>
      <c r="M6" s="470" t="s">
        <v>373</v>
      </c>
      <c r="N6" s="471" t="s">
        <v>94</v>
      </c>
      <c r="O6" s="471" t="s">
        <v>374</v>
      </c>
      <c r="P6" s="471" t="s">
        <v>95</v>
      </c>
      <c r="Q6" s="471" t="s">
        <v>375</v>
      </c>
      <c r="R6" s="470" t="s">
        <v>373</v>
      </c>
      <c r="S6" s="471" t="s">
        <v>94</v>
      </c>
      <c r="T6" s="471" t="s">
        <v>374</v>
      </c>
      <c r="U6" s="471" t="s">
        <v>95</v>
      </c>
      <c r="V6" s="471" t="s">
        <v>375</v>
      </c>
      <c r="W6" s="470" t="s">
        <v>373</v>
      </c>
      <c r="X6" s="471" t="s">
        <v>94</v>
      </c>
      <c r="Y6" s="471" t="s">
        <v>374</v>
      </c>
      <c r="Z6" s="471" t="s">
        <v>95</v>
      </c>
      <c r="AA6" s="471" t="s">
        <v>375</v>
      </c>
      <c r="AB6" s="470" t="s">
        <v>373</v>
      </c>
      <c r="AC6" s="471" t="s">
        <v>94</v>
      </c>
      <c r="AD6" s="471" t="s">
        <v>374</v>
      </c>
      <c r="AE6" s="471" t="s">
        <v>95</v>
      </c>
      <c r="AF6" s="471" t="s">
        <v>375</v>
      </c>
      <c r="AG6" s="470" t="s">
        <v>373</v>
      </c>
      <c r="AH6" s="471" t="s">
        <v>94</v>
      </c>
      <c r="AI6" s="471" t="s">
        <v>374</v>
      </c>
      <c r="AJ6" s="471" t="s">
        <v>95</v>
      </c>
      <c r="AK6" s="471" t="s">
        <v>375</v>
      </c>
      <c r="AL6" s="470" t="s">
        <v>373</v>
      </c>
      <c r="AM6" s="471" t="s">
        <v>94</v>
      </c>
      <c r="AN6" s="471" t="s">
        <v>374</v>
      </c>
      <c r="AO6" s="471" t="s">
        <v>95</v>
      </c>
      <c r="AP6" s="471" t="s">
        <v>375</v>
      </c>
      <c r="AQ6" s="470" t="s">
        <v>373</v>
      </c>
      <c r="AR6" s="471" t="s">
        <v>94</v>
      </c>
      <c r="AS6" s="471" t="s">
        <v>374</v>
      </c>
      <c r="AT6" s="471" t="s">
        <v>95</v>
      </c>
      <c r="AU6" s="471" t="s">
        <v>375</v>
      </c>
      <c r="AV6" s="470" t="s">
        <v>373</v>
      </c>
      <c r="AW6" s="471" t="s">
        <v>94</v>
      </c>
      <c r="AX6" s="471" t="s">
        <v>374</v>
      </c>
      <c r="AY6" s="471" t="s">
        <v>95</v>
      </c>
      <c r="AZ6" s="471" t="s">
        <v>375</v>
      </c>
      <c r="BA6" s="470" t="s">
        <v>373</v>
      </c>
      <c r="BB6" s="471" t="s">
        <v>94</v>
      </c>
      <c r="BC6" s="471" t="s">
        <v>374</v>
      </c>
      <c r="BD6" s="471" t="s">
        <v>95</v>
      </c>
      <c r="BE6" s="471" t="s">
        <v>375</v>
      </c>
      <c r="BF6" s="470" t="s">
        <v>373</v>
      </c>
      <c r="BG6" s="471" t="s">
        <v>94</v>
      </c>
      <c r="BH6" s="471" t="s">
        <v>374</v>
      </c>
      <c r="BI6" s="471" t="s">
        <v>95</v>
      </c>
      <c r="BJ6" s="471" t="s">
        <v>375</v>
      </c>
      <c r="BK6" s="470" t="s">
        <v>373</v>
      </c>
      <c r="BL6" s="471" t="s">
        <v>94</v>
      </c>
      <c r="BM6" s="471" t="s">
        <v>374</v>
      </c>
      <c r="BN6" s="471" t="s">
        <v>95</v>
      </c>
      <c r="BO6" s="471" t="s">
        <v>375</v>
      </c>
      <c r="BP6" s="470" t="str">
        <f>BU6</f>
        <v>ORLEN
Group</v>
      </c>
      <c r="BQ6" s="471" t="str">
        <f>BV6</f>
        <v>PKN ORLEN 
S.A.</v>
      </c>
      <c r="BR6" s="471" t="str">
        <f>BW6</f>
        <v>Unipetrol
Group</v>
      </c>
      <c r="BS6" s="471" t="str">
        <f>BX6</f>
        <v>ORLEN 
Lietuva</v>
      </c>
      <c r="BT6" s="471" t="str">
        <f>BY6</f>
        <v>Anwil
Group</v>
      </c>
      <c r="BU6" s="470" t="s">
        <v>373</v>
      </c>
      <c r="BV6" s="471" t="s">
        <v>94</v>
      </c>
      <c r="BW6" s="471" t="s">
        <v>374</v>
      </c>
      <c r="BX6" s="471" t="s">
        <v>95</v>
      </c>
      <c r="BY6" s="471" t="s">
        <v>375</v>
      </c>
      <c r="BZ6" s="470" t="s">
        <v>373</v>
      </c>
      <c r="CA6" s="471" t="s">
        <v>94</v>
      </c>
      <c r="CB6" s="471" t="s">
        <v>374</v>
      </c>
      <c r="CC6" s="471" t="s">
        <v>95</v>
      </c>
      <c r="CD6" s="471" t="s">
        <v>375</v>
      </c>
      <c r="CE6" s="470" t="s">
        <v>373</v>
      </c>
      <c r="CF6" s="471" t="s">
        <v>94</v>
      </c>
      <c r="CG6" s="471" t="s">
        <v>374</v>
      </c>
      <c r="CH6" s="471" t="s">
        <v>95</v>
      </c>
      <c r="CI6" s="471" t="s">
        <v>375</v>
      </c>
      <c r="CJ6" s="470" t="s">
        <v>373</v>
      </c>
      <c r="CK6" s="471" t="s">
        <v>94</v>
      </c>
      <c r="CL6" s="471" t="s">
        <v>374</v>
      </c>
      <c r="CM6" s="471" t="s">
        <v>95</v>
      </c>
      <c r="CN6" s="471" t="s">
        <v>375</v>
      </c>
      <c r="CO6" s="470" t="s">
        <v>373</v>
      </c>
      <c r="CP6" s="471" t="s">
        <v>94</v>
      </c>
      <c r="CQ6" s="471" t="s">
        <v>374</v>
      </c>
      <c r="CR6" s="471" t="s">
        <v>95</v>
      </c>
      <c r="CS6" s="471" t="s">
        <v>375</v>
      </c>
      <c r="CT6" s="470" t="s">
        <v>373</v>
      </c>
      <c r="CU6" s="471" t="s">
        <v>94</v>
      </c>
      <c r="CV6" s="471" t="s">
        <v>374</v>
      </c>
      <c r="CW6" s="471" t="s">
        <v>95</v>
      </c>
      <c r="CX6" s="471" t="s">
        <v>375</v>
      </c>
      <c r="CY6" s="470" t="s">
        <v>373</v>
      </c>
      <c r="CZ6" s="471" t="s">
        <v>94</v>
      </c>
      <c r="DA6" s="471" t="s">
        <v>374</v>
      </c>
      <c r="DB6" s="471" t="s">
        <v>95</v>
      </c>
      <c r="DC6" s="471" t="s">
        <v>375</v>
      </c>
      <c r="DD6" s="470" t="s">
        <v>373</v>
      </c>
      <c r="DE6" s="471" t="s">
        <v>94</v>
      </c>
      <c r="DF6" s="471" t="s">
        <v>374</v>
      </c>
      <c r="DG6" s="471" t="s">
        <v>95</v>
      </c>
      <c r="DH6" s="471" t="s">
        <v>375</v>
      </c>
      <c r="DI6" s="470" t="s">
        <v>373</v>
      </c>
      <c r="DJ6" s="471" t="s">
        <v>94</v>
      </c>
      <c r="DK6" s="471" t="s">
        <v>374</v>
      </c>
      <c r="DL6" s="471" t="s">
        <v>95</v>
      </c>
      <c r="DM6" s="471" t="s">
        <v>375</v>
      </c>
      <c r="DN6" s="470" t="s">
        <v>373</v>
      </c>
      <c r="DO6" s="471" t="s">
        <v>94</v>
      </c>
      <c r="DP6" s="471" t="s">
        <v>374</v>
      </c>
      <c r="DQ6" s="471" t="s">
        <v>95</v>
      </c>
      <c r="DR6" s="471" t="s">
        <v>375</v>
      </c>
      <c r="DS6" s="470" t="s">
        <v>373</v>
      </c>
      <c r="DT6" s="471" t="s">
        <v>94</v>
      </c>
      <c r="DU6" s="471" t="s">
        <v>374</v>
      </c>
      <c r="DV6" s="471" t="s">
        <v>95</v>
      </c>
      <c r="DW6" s="471" t="s">
        <v>375</v>
      </c>
      <c r="DX6" s="470" t="s">
        <v>373</v>
      </c>
      <c r="DY6" s="471" t="s">
        <v>94</v>
      </c>
      <c r="DZ6" s="471" t="s">
        <v>374</v>
      </c>
      <c r="EA6" s="471" t="s">
        <v>95</v>
      </c>
      <c r="EB6" s="471" t="s">
        <v>375</v>
      </c>
      <c r="EC6" s="470" t="s">
        <v>373</v>
      </c>
      <c r="ED6" s="471" t="s">
        <v>94</v>
      </c>
      <c r="EE6" s="471" t="s">
        <v>374</v>
      </c>
      <c r="EF6" s="471" t="s">
        <v>95</v>
      </c>
      <c r="EG6" s="471" t="s">
        <v>375</v>
      </c>
      <c r="EH6" s="470" t="s">
        <v>373</v>
      </c>
      <c r="EI6" s="471" t="s">
        <v>94</v>
      </c>
      <c r="EJ6" s="471" t="s">
        <v>374</v>
      </c>
      <c r="EK6" s="471" t="s">
        <v>95</v>
      </c>
      <c r="EL6" s="471" t="s">
        <v>375</v>
      </c>
      <c r="EM6" s="470" t="s">
        <v>373</v>
      </c>
      <c r="EN6" s="471" t="s">
        <v>94</v>
      </c>
      <c r="EO6" s="471" t="s">
        <v>374</v>
      </c>
      <c r="EP6" s="471" t="s">
        <v>95</v>
      </c>
      <c r="EQ6" s="471" t="s">
        <v>375</v>
      </c>
      <c r="ER6" s="470" t="s">
        <v>373</v>
      </c>
      <c r="ES6" s="471" t="s">
        <v>94</v>
      </c>
      <c r="ET6" s="471" t="s">
        <v>374</v>
      </c>
      <c r="EU6" s="471" t="s">
        <v>95</v>
      </c>
      <c r="EV6" s="471" t="s">
        <v>375</v>
      </c>
      <c r="EW6" s="470" t="s">
        <v>373</v>
      </c>
      <c r="EX6" s="471" t="s">
        <v>94</v>
      </c>
      <c r="EY6" s="471" t="s">
        <v>374</v>
      </c>
      <c r="EZ6" s="471" t="s">
        <v>95</v>
      </c>
      <c r="FA6" s="471" t="s">
        <v>375</v>
      </c>
      <c r="FB6" s="470" t="s">
        <v>373</v>
      </c>
      <c r="FC6" s="471" t="s">
        <v>94</v>
      </c>
      <c r="FD6" s="471" t="s">
        <v>374</v>
      </c>
      <c r="FE6" s="471" t="s">
        <v>95</v>
      </c>
      <c r="FF6" s="471" t="s">
        <v>375</v>
      </c>
      <c r="FG6" s="470" t="s">
        <v>373</v>
      </c>
      <c r="FH6" s="471" t="s">
        <v>94</v>
      </c>
      <c r="FI6" s="471" t="s">
        <v>374</v>
      </c>
      <c r="FJ6" s="471" t="s">
        <v>95</v>
      </c>
      <c r="FK6" s="471" t="s">
        <v>375</v>
      </c>
      <c r="FL6" s="470" t="s">
        <v>373</v>
      </c>
      <c r="FM6" s="471" t="s">
        <v>94</v>
      </c>
      <c r="FN6" s="471" t="s">
        <v>374</v>
      </c>
      <c r="FO6" s="471" t="s">
        <v>95</v>
      </c>
      <c r="FP6" s="471" t="s">
        <v>375</v>
      </c>
      <c r="FQ6" s="470" t="s">
        <v>373</v>
      </c>
      <c r="FR6" s="471" t="s">
        <v>94</v>
      </c>
      <c r="FS6" s="471" t="s">
        <v>374</v>
      </c>
      <c r="FT6" s="471" t="s">
        <v>95</v>
      </c>
      <c r="FU6" s="471" t="s">
        <v>375</v>
      </c>
      <c r="FV6" s="470" t="s">
        <v>373</v>
      </c>
      <c r="FW6" s="471" t="s">
        <v>94</v>
      </c>
      <c r="FX6" s="471" t="s">
        <v>374</v>
      </c>
      <c r="FY6" s="471" t="s">
        <v>95</v>
      </c>
      <c r="FZ6" s="471" t="s">
        <v>375</v>
      </c>
      <c r="GA6" s="470" t="s">
        <v>373</v>
      </c>
      <c r="GB6" s="471" t="s">
        <v>94</v>
      </c>
      <c r="GC6" s="471" t="s">
        <v>374</v>
      </c>
      <c r="GD6" s="471" t="s">
        <v>95</v>
      </c>
      <c r="GE6" s="471" t="s">
        <v>375</v>
      </c>
      <c r="GF6" s="470" t="s">
        <v>373</v>
      </c>
      <c r="GG6" s="471" t="s">
        <v>94</v>
      </c>
      <c r="GH6" s="471" t="s">
        <v>374</v>
      </c>
      <c r="GI6" s="471" t="s">
        <v>95</v>
      </c>
      <c r="GJ6" s="471" t="s">
        <v>375</v>
      </c>
      <c r="GK6" s="470" t="s">
        <v>373</v>
      </c>
      <c r="GL6" s="471" t="s">
        <v>94</v>
      </c>
      <c r="GM6" s="471" t="s">
        <v>374</v>
      </c>
      <c r="GN6" s="471" t="s">
        <v>95</v>
      </c>
      <c r="GO6" s="471" t="s">
        <v>375</v>
      </c>
      <c r="GP6" s="470" t="s">
        <v>373</v>
      </c>
      <c r="GQ6" s="471" t="s">
        <v>94</v>
      </c>
      <c r="GR6" s="471" t="s">
        <v>374</v>
      </c>
      <c r="GS6" s="471" t="s">
        <v>95</v>
      </c>
      <c r="GT6" s="471" t="s">
        <v>375</v>
      </c>
    </row>
    <row r="7" spans="2:202" ht="9.75" customHeight="1" thickBot="1">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3"/>
      <c r="DA7" s="473"/>
      <c r="DB7" s="473"/>
      <c r="DC7" s="473"/>
      <c r="DD7" s="473"/>
      <c r="DE7" s="473"/>
      <c r="DF7" s="473"/>
      <c r="DG7" s="473"/>
      <c r="DH7" s="473"/>
      <c r="DI7" s="473"/>
      <c r="DJ7" s="473"/>
      <c r="DK7" s="473"/>
      <c r="DL7" s="473"/>
      <c r="DM7" s="473"/>
      <c r="DN7" s="473"/>
      <c r="DO7" s="473"/>
      <c r="DP7" s="473"/>
      <c r="DQ7" s="473"/>
      <c r="DR7" s="473"/>
      <c r="DS7" s="473"/>
      <c r="DT7" s="473"/>
      <c r="DU7" s="473"/>
      <c r="DV7" s="473"/>
      <c r="DW7" s="473"/>
      <c r="DX7" s="473"/>
      <c r="DY7" s="473"/>
      <c r="DZ7" s="473"/>
      <c r="EA7" s="473"/>
      <c r="EB7" s="473"/>
      <c r="EC7" s="473"/>
      <c r="ED7" s="473"/>
      <c r="EE7" s="473"/>
      <c r="EF7" s="473"/>
      <c r="EG7" s="473"/>
      <c r="EH7" s="473"/>
      <c r="EI7" s="473"/>
      <c r="EJ7" s="473"/>
      <c r="EK7" s="473"/>
      <c r="EL7" s="473"/>
      <c r="EM7" s="473"/>
      <c r="EN7" s="473"/>
      <c r="EO7" s="473"/>
      <c r="EP7" s="473"/>
      <c r="EQ7" s="473"/>
      <c r="ER7" s="473"/>
      <c r="ES7" s="473"/>
      <c r="ET7" s="473"/>
      <c r="EU7" s="473"/>
      <c r="EV7" s="473"/>
      <c r="EW7" s="473"/>
      <c r="EX7" s="473"/>
      <c r="EY7" s="473"/>
      <c r="EZ7" s="473"/>
      <c r="FA7" s="473"/>
      <c r="FB7" s="473"/>
      <c r="FC7" s="473"/>
      <c r="FD7" s="473"/>
      <c r="FE7" s="473"/>
      <c r="FF7" s="473"/>
      <c r="FG7" s="473"/>
      <c r="FH7" s="473"/>
      <c r="FI7" s="473"/>
      <c r="FJ7" s="473"/>
      <c r="FK7" s="473"/>
      <c r="FL7" s="473"/>
      <c r="FM7" s="473"/>
      <c r="FN7" s="473"/>
      <c r="FO7" s="473"/>
      <c r="FP7" s="473"/>
      <c r="FQ7" s="473"/>
      <c r="FR7" s="473"/>
      <c r="FS7" s="473"/>
      <c r="FT7" s="473"/>
      <c r="FU7" s="473"/>
      <c r="FV7" s="473"/>
      <c r="FW7" s="473"/>
      <c r="FX7" s="473"/>
      <c r="FY7" s="473"/>
      <c r="FZ7" s="473"/>
      <c r="GA7" s="473"/>
      <c r="GB7" s="473"/>
      <c r="GC7" s="473"/>
      <c r="GD7" s="473"/>
      <c r="GE7" s="473"/>
      <c r="GF7" s="473"/>
      <c r="GG7" s="473"/>
      <c r="GH7" s="473"/>
      <c r="GI7" s="473"/>
      <c r="GJ7" s="473"/>
      <c r="GK7" s="473"/>
      <c r="GL7" s="473"/>
      <c r="GM7" s="473"/>
      <c r="GN7" s="473"/>
      <c r="GO7" s="473"/>
      <c r="GP7" s="473"/>
      <c r="GQ7" s="473"/>
      <c r="GR7" s="473"/>
      <c r="GS7" s="473"/>
      <c r="GT7" s="473"/>
    </row>
    <row r="8" spans="2:202" ht="15" thickBot="1">
      <c r="B8" s="474" t="s">
        <v>357</v>
      </c>
      <c r="C8" s="475">
        <v>7003</v>
      </c>
      <c r="D8" s="475">
        <v>3504</v>
      </c>
      <c r="E8" s="475">
        <v>896</v>
      </c>
      <c r="F8" s="475">
        <v>2501</v>
      </c>
      <c r="G8" s="476" t="s">
        <v>96</v>
      </c>
      <c r="H8" s="475">
        <v>6663</v>
      </c>
      <c r="I8" s="475">
        <v>3636</v>
      </c>
      <c r="J8" s="475">
        <v>903</v>
      </c>
      <c r="K8" s="475">
        <v>2030</v>
      </c>
      <c r="L8" s="476" t="s">
        <v>96</v>
      </c>
      <c r="M8" s="475">
        <v>7461</v>
      </c>
      <c r="N8" s="475">
        <v>4095</v>
      </c>
      <c r="O8" s="475">
        <v>902</v>
      </c>
      <c r="P8" s="475">
        <v>2353</v>
      </c>
      <c r="Q8" s="476" t="s">
        <v>96</v>
      </c>
      <c r="R8" s="475">
        <v>7089</v>
      </c>
      <c r="S8" s="476">
        <v>3947</v>
      </c>
      <c r="T8" s="476">
        <v>906</v>
      </c>
      <c r="U8" s="476">
        <v>2126</v>
      </c>
      <c r="V8" s="476" t="s">
        <v>96</v>
      </c>
      <c r="W8" s="494">
        <f>C8+H8+M8+R8</f>
        <v>28216</v>
      </c>
      <c r="X8" s="475">
        <f>D8+I8+N8+S8</f>
        <v>15182</v>
      </c>
      <c r="Y8" s="475">
        <f>E8+J8+O8+T8</f>
        <v>3607</v>
      </c>
      <c r="Z8" s="475">
        <f>F8+K8+P8+U8</f>
        <v>9010</v>
      </c>
      <c r="AA8" s="475" t="s">
        <v>96</v>
      </c>
      <c r="AB8" s="477">
        <v>6190</v>
      </c>
      <c r="AC8" s="477">
        <v>3503</v>
      </c>
      <c r="AD8" s="477">
        <v>1125</v>
      </c>
      <c r="AE8" s="477">
        <v>1467</v>
      </c>
      <c r="AF8" s="477" t="s">
        <v>96</v>
      </c>
      <c r="AG8" s="477">
        <v>6480</v>
      </c>
      <c r="AH8" s="477">
        <v>3232</v>
      </c>
      <c r="AI8" s="477">
        <v>1331</v>
      </c>
      <c r="AJ8" s="477">
        <v>1830</v>
      </c>
      <c r="AK8" s="477" t="s">
        <v>96</v>
      </c>
      <c r="AL8" s="477">
        <v>7385</v>
      </c>
      <c r="AM8" s="477">
        <v>3931</v>
      </c>
      <c r="AN8" s="477">
        <v>1372</v>
      </c>
      <c r="AO8" s="477">
        <v>1986</v>
      </c>
      <c r="AP8" s="477" t="s">
        <v>96</v>
      </c>
      <c r="AQ8" s="477">
        <v>7221</v>
      </c>
      <c r="AR8" s="477">
        <v>3612</v>
      </c>
      <c r="AS8" s="477">
        <v>1302</v>
      </c>
      <c r="AT8" s="477">
        <v>2214</v>
      </c>
      <c r="AU8" s="477" t="s">
        <v>96</v>
      </c>
      <c r="AV8" s="489">
        <f>AB8+AG8+AL8+AQ8</f>
        <v>27276</v>
      </c>
      <c r="AW8" s="477">
        <f>AC8+AH8+AM8+AR8</f>
        <v>14278</v>
      </c>
      <c r="AX8" s="477">
        <f>AD8+AI8+AN8+AS8</f>
        <v>5130</v>
      </c>
      <c r="AY8" s="477">
        <f>AE8+AJ8+AO8+AT8</f>
        <v>7497</v>
      </c>
      <c r="AZ8" s="477" t="s">
        <v>96</v>
      </c>
      <c r="BA8" s="477">
        <v>6652</v>
      </c>
      <c r="BB8" s="477">
        <v>3533</v>
      </c>
      <c r="BC8" s="477">
        <v>1243</v>
      </c>
      <c r="BD8" s="477">
        <v>1795</v>
      </c>
      <c r="BE8" s="477" t="s">
        <v>96</v>
      </c>
      <c r="BF8" s="477">
        <v>8149</v>
      </c>
      <c r="BG8" s="477">
        <v>4058</v>
      </c>
      <c r="BH8" s="477">
        <v>1845</v>
      </c>
      <c r="BI8" s="477">
        <v>2195</v>
      </c>
      <c r="BJ8" s="477" t="s">
        <v>96</v>
      </c>
      <c r="BK8" s="477">
        <v>8332</v>
      </c>
      <c r="BL8" s="477">
        <v>4240</v>
      </c>
      <c r="BM8" s="477">
        <v>1840</v>
      </c>
      <c r="BN8" s="477">
        <v>2195</v>
      </c>
      <c r="BO8" s="477" t="s">
        <v>96</v>
      </c>
      <c r="BP8" s="477">
        <v>7776</v>
      </c>
      <c r="BQ8" s="477">
        <v>3843</v>
      </c>
      <c r="BR8" s="477">
        <v>1567</v>
      </c>
      <c r="BS8" s="477">
        <v>2301</v>
      </c>
      <c r="BT8" s="477" t="s">
        <v>96</v>
      </c>
      <c r="BU8" s="489">
        <f>BA8+BF8+BK8+BP8</f>
        <v>30909</v>
      </c>
      <c r="BV8" s="477">
        <f>BB8+BG8+BL8+BQ8</f>
        <v>15674</v>
      </c>
      <c r="BW8" s="477">
        <f>BC8+BH8+BM8+BR8</f>
        <v>6495</v>
      </c>
      <c r="BX8" s="477">
        <f>BD8+BI8+BN8+BS8</f>
        <v>8486</v>
      </c>
      <c r="BY8" s="477" t="s">
        <v>96</v>
      </c>
      <c r="BZ8" s="477">
        <v>7369</v>
      </c>
      <c r="CA8" s="477">
        <v>3485</v>
      </c>
      <c r="CB8" s="477">
        <v>1429</v>
      </c>
      <c r="CC8" s="477">
        <v>2385</v>
      </c>
      <c r="CD8" s="477" t="s">
        <v>96</v>
      </c>
      <c r="CE8" s="477">
        <v>6938</v>
      </c>
      <c r="CF8" s="477">
        <v>3842</v>
      </c>
      <c r="CG8" s="477">
        <v>998</v>
      </c>
      <c r="CH8" s="477">
        <v>2020</v>
      </c>
      <c r="CI8" s="477" t="s">
        <v>96</v>
      </c>
      <c r="CJ8" s="477">
        <v>7532</v>
      </c>
      <c r="CK8" s="477">
        <v>4003</v>
      </c>
      <c r="CL8" s="477">
        <v>1039</v>
      </c>
      <c r="CM8" s="477">
        <v>2435</v>
      </c>
      <c r="CN8" s="477" t="s">
        <v>96</v>
      </c>
      <c r="CO8" s="477">
        <v>8308</v>
      </c>
      <c r="CP8" s="477">
        <v>3799</v>
      </c>
      <c r="CQ8" s="477">
        <v>1956</v>
      </c>
      <c r="CR8" s="477">
        <v>2483</v>
      </c>
      <c r="CS8" s="477" t="s">
        <v>96</v>
      </c>
      <c r="CT8" s="489">
        <f aca="true" t="shared" si="0" ref="CT8:CW11">BZ8+CE8+CJ8+CO8</f>
        <v>30147</v>
      </c>
      <c r="CU8" s="477">
        <f t="shared" si="0"/>
        <v>15129</v>
      </c>
      <c r="CV8" s="477">
        <f t="shared" si="0"/>
        <v>5422</v>
      </c>
      <c r="CW8" s="477">
        <f t="shared" si="0"/>
        <v>9323</v>
      </c>
      <c r="CX8" s="477" t="s">
        <v>96</v>
      </c>
      <c r="CY8" s="477">
        <v>7894</v>
      </c>
      <c r="CZ8" s="477">
        <v>3684</v>
      </c>
      <c r="DA8" s="477">
        <v>1923</v>
      </c>
      <c r="DB8" s="477">
        <v>2205</v>
      </c>
      <c r="DC8" s="477" t="s">
        <v>96</v>
      </c>
      <c r="DD8" s="477">
        <v>7622</v>
      </c>
      <c r="DE8" s="477">
        <v>3222</v>
      </c>
      <c r="DF8" s="477">
        <v>2081</v>
      </c>
      <c r="DG8" s="477">
        <v>2257</v>
      </c>
      <c r="DH8" s="477" t="s">
        <v>96</v>
      </c>
      <c r="DI8" s="477">
        <v>8966</v>
      </c>
      <c r="DJ8" s="477">
        <v>4064</v>
      </c>
      <c r="DK8" s="477">
        <v>2120</v>
      </c>
      <c r="DL8" s="477">
        <v>2703</v>
      </c>
      <c r="DM8" s="477" t="s">
        <v>96</v>
      </c>
      <c r="DN8" s="477">
        <v>8746</v>
      </c>
      <c r="DO8" s="477">
        <v>4250</v>
      </c>
      <c r="DP8" s="477">
        <v>1770</v>
      </c>
      <c r="DQ8" s="477">
        <v>2656</v>
      </c>
      <c r="DR8" s="477" t="s">
        <v>96</v>
      </c>
      <c r="DS8" s="489">
        <v>33228</v>
      </c>
      <c r="DT8" s="477">
        <v>15220</v>
      </c>
      <c r="DU8" s="477">
        <v>7894</v>
      </c>
      <c r="DV8" s="477">
        <v>9821</v>
      </c>
      <c r="DW8" s="477" t="s">
        <v>96</v>
      </c>
      <c r="DX8" s="477">
        <v>8529</v>
      </c>
      <c r="DY8" s="477">
        <v>4121</v>
      </c>
      <c r="DZ8" s="477">
        <v>1855</v>
      </c>
      <c r="EA8" s="477">
        <v>2475</v>
      </c>
      <c r="EB8" s="477" t="s">
        <v>96</v>
      </c>
      <c r="EC8" s="477">
        <v>7461</v>
      </c>
      <c r="ED8" s="477">
        <v>3802</v>
      </c>
      <c r="EE8" s="477">
        <v>1627</v>
      </c>
      <c r="EF8" s="477">
        <v>1967</v>
      </c>
      <c r="EG8" s="477" t="s">
        <v>96</v>
      </c>
      <c r="EH8" s="477">
        <v>8694</v>
      </c>
      <c r="EI8" s="477">
        <v>3977</v>
      </c>
      <c r="EJ8" s="477">
        <v>2023</v>
      </c>
      <c r="EK8" s="477">
        <v>2629</v>
      </c>
      <c r="EL8" s="477" t="s">
        <v>96</v>
      </c>
      <c r="EM8" s="477">
        <v>8695.791086779</v>
      </c>
      <c r="EN8" s="477">
        <v>3954.80203</v>
      </c>
      <c r="EO8" s="477">
        <v>2049.655606</v>
      </c>
      <c r="EP8" s="477">
        <v>2618.5074387790005</v>
      </c>
      <c r="EQ8" s="477" t="s">
        <v>96</v>
      </c>
      <c r="ER8" s="489">
        <v>33379.791086779</v>
      </c>
      <c r="ES8" s="477">
        <v>15854.802029999999</v>
      </c>
      <c r="ET8" s="477">
        <v>7554.655606</v>
      </c>
      <c r="EU8" s="477">
        <v>9689.507438779001</v>
      </c>
      <c r="EV8" s="477" t="s">
        <v>96</v>
      </c>
      <c r="EW8" s="477">
        <v>8225</v>
      </c>
      <c r="EX8" s="477">
        <v>4075</v>
      </c>
      <c r="EY8" s="477">
        <v>1847</v>
      </c>
      <c r="EZ8" s="477">
        <v>2223</v>
      </c>
      <c r="FA8" s="477" t="s">
        <v>96</v>
      </c>
      <c r="FB8" s="477">
        <v>8289</v>
      </c>
      <c r="FC8" s="477">
        <v>3940</v>
      </c>
      <c r="FD8" s="477">
        <v>1883</v>
      </c>
      <c r="FE8" s="477">
        <v>2410</v>
      </c>
      <c r="FF8" s="477" t="s">
        <v>96</v>
      </c>
      <c r="FG8" s="477">
        <v>9013</v>
      </c>
      <c r="FH8" s="477">
        <v>4196</v>
      </c>
      <c r="FI8" s="477">
        <v>2133</v>
      </c>
      <c r="FJ8" s="477">
        <v>2597</v>
      </c>
      <c r="FK8" s="477" t="s">
        <v>96</v>
      </c>
      <c r="FL8" s="477">
        <v>8352</v>
      </c>
      <c r="FM8" s="477">
        <v>3996</v>
      </c>
      <c r="FN8" s="477">
        <v>1991</v>
      </c>
      <c r="FO8" s="477">
        <v>2285</v>
      </c>
      <c r="FP8" s="477" t="s">
        <v>96</v>
      </c>
      <c r="FQ8" s="477">
        <v>33879</v>
      </c>
      <c r="FR8" s="477">
        <v>16207</v>
      </c>
      <c r="FS8" s="477">
        <v>7854</v>
      </c>
      <c r="FT8" s="477">
        <v>9515</v>
      </c>
      <c r="FU8" s="477" t="s">
        <v>96</v>
      </c>
      <c r="FV8" s="477">
        <v>7683</v>
      </c>
      <c r="FW8" s="477">
        <v>3926</v>
      </c>
      <c r="FX8" s="477">
        <v>1646</v>
      </c>
      <c r="FY8" s="477">
        <v>2028</v>
      </c>
      <c r="FZ8" s="477" t="s">
        <v>96</v>
      </c>
      <c r="GA8" s="477"/>
      <c r="GB8" s="477"/>
      <c r="GC8" s="477"/>
      <c r="GD8" s="477"/>
      <c r="GE8" s="477"/>
      <c r="GF8" s="477"/>
      <c r="GG8" s="477"/>
      <c r="GH8" s="477"/>
      <c r="GI8" s="477"/>
      <c r="GJ8" s="477"/>
      <c r="GK8" s="477"/>
      <c r="GL8" s="477"/>
      <c r="GM8" s="477"/>
      <c r="GN8" s="477"/>
      <c r="GO8" s="477"/>
      <c r="GP8" s="477"/>
      <c r="GQ8" s="477"/>
      <c r="GR8" s="477"/>
      <c r="GS8" s="477"/>
      <c r="GT8" s="477"/>
    </row>
    <row r="9" spans="2:202" ht="20.25">
      <c r="B9" s="478" t="s">
        <v>358</v>
      </c>
      <c r="C9" s="479">
        <v>1536</v>
      </c>
      <c r="D9" s="479">
        <v>595</v>
      </c>
      <c r="E9" s="479">
        <v>183</v>
      </c>
      <c r="F9" s="479">
        <v>757</v>
      </c>
      <c r="G9" s="480" t="s">
        <v>96</v>
      </c>
      <c r="H9" s="479">
        <v>1489</v>
      </c>
      <c r="I9" s="479">
        <v>677</v>
      </c>
      <c r="J9" s="479">
        <v>187</v>
      </c>
      <c r="K9" s="479">
        <v>625</v>
      </c>
      <c r="L9" s="480" t="s">
        <v>96</v>
      </c>
      <c r="M9" s="479">
        <v>1659</v>
      </c>
      <c r="N9" s="479">
        <v>748</v>
      </c>
      <c r="O9" s="479">
        <v>206</v>
      </c>
      <c r="P9" s="479">
        <v>704</v>
      </c>
      <c r="Q9" s="480" t="s">
        <v>96</v>
      </c>
      <c r="R9" s="479">
        <v>1611</v>
      </c>
      <c r="S9" s="480">
        <v>748</v>
      </c>
      <c r="T9" s="480">
        <v>166</v>
      </c>
      <c r="U9" s="480">
        <v>697</v>
      </c>
      <c r="V9" s="480" t="s">
        <v>96</v>
      </c>
      <c r="W9" s="495">
        <f aca="true" t="shared" si="1" ref="W9:AA18">C9+H9+M9+R9</f>
        <v>6295</v>
      </c>
      <c r="X9" s="479">
        <f t="shared" si="1"/>
        <v>2768</v>
      </c>
      <c r="Y9" s="479">
        <f t="shared" si="1"/>
        <v>742</v>
      </c>
      <c r="Z9" s="479">
        <f t="shared" si="1"/>
        <v>2783</v>
      </c>
      <c r="AA9" s="479" t="s">
        <v>96</v>
      </c>
      <c r="AB9" s="481">
        <v>1197</v>
      </c>
      <c r="AC9" s="481">
        <v>568</v>
      </c>
      <c r="AD9" s="481">
        <v>221</v>
      </c>
      <c r="AE9" s="481">
        <v>419</v>
      </c>
      <c r="AF9" s="482" t="s">
        <v>96</v>
      </c>
      <c r="AG9" s="481">
        <v>1389</v>
      </c>
      <c r="AH9" s="481">
        <v>556</v>
      </c>
      <c r="AI9" s="481">
        <v>296</v>
      </c>
      <c r="AJ9" s="481">
        <v>554</v>
      </c>
      <c r="AK9" s="482" t="s">
        <v>96</v>
      </c>
      <c r="AL9" s="481">
        <v>1639</v>
      </c>
      <c r="AM9" s="481">
        <v>728</v>
      </c>
      <c r="AN9" s="481">
        <v>295</v>
      </c>
      <c r="AO9" s="481">
        <v>633</v>
      </c>
      <c r="AP9" s="482" t="s">
        <v>96</v>
      </c>
      <c r="AQ9" s="481">
        <v>1548</v>
      </c>
      <c r="AR9" s="481">
        <v>641</v>
      </c>
      <c r="AS9" s="481">
        <v>288</v>
      </c>
      <c r="AT9" s="481">
        <v>635</v>
      </c>
      <c r="AU9" s="482" t="s">
        <v>96</v>
      </c>
      <c r="AV9" s="490">
        <f aca="true" t="shared" si="2" ref="AV9:AZ18">AB9+AG9+AL9+AQ9</f>
        <v>5773</v>
      </c>
      <c r="AW9" s="481">
        <f t="shared" si="2"/>
        <v>2493</v>
      </c>
      <c r="AX9" s="481">
        <f t="shared" si="2"/>
        <v>1100</v>
      </c>
      <c r="AY9" s="481">
        <f t="shared" si="2"/>
        <v>2241</v>
      </c>
      <c r="AZ9" s="482" t="s">
        <v>96</v>
      </c>
      <c r="BA9" s="481">
        <v>1333</v>
      </c>
      <c r="BB9" s="481">
        <v>602</v>
      </c>
      <c r="BC9" s="481">
        <v>242</v>
      </c>
      <c r="BD9" s="481">
        <v>503</v>
      </c>
      <c r="BE9" s="482" t="s">
        <v>96</v>
      </c>
      <c r="BF9" s="481">
        <v>1780</v>
      </c>
      <c r="BG9" s="481">
        <v>702</v>
      </c>
      <c r="BH9" s="481">
        <v>406</v>
      </c>
      <c r="BI9" s="481">
        <v>691</v>
      </c>
      <c r="BJ9" s="481"/>
      <c r="BK9" s="482">
        <v>1925</v>
      </c>
      <c r="BL9" s="482">
        <v>760</v>
      </c>
      <c r="BM9" s="482">
        <v>494</v>
      </c>
      <c r="BN9" s="482">
        <v>681</v>
      </c>
      <c r="BO9" s="482" t="s">
        <v>96</v>
      </c>
      <c r="BP9" s="482">
        <v>1887</v>
      </c>
      <c r="BQ9" s="482">
        <v>660</v>
      </c>
      <c r="BR9" s="482">
        <v>500</v>
      </c>
      <c r="BS9" s="482">
        <v>737</v>
      </c>
      <c r="BT9" s="482" t="s">
        <v>96</v>
      </c>
      <c r="BU9" s="490">
        <f aca="true" t="shared" si="3" ref="BU9:BU18">BA9+BF9+BK9+BP9</f>
        <v>6925</v>
      </c>
      <c r="BV9" s="482">
        <f>BB9+BG9+BL9+BQ9</f>
        <v>2724</v>
      </c>
      <c r="BW9" s="482">
        <f aca="true" t="shared" si="4" ref="BW9:BW14">BC9+BH9+BM9+BR9</f>
        <v>1642</v>
      </c>
      <c r="BX9" s="482">
        <f>BD9+BI9+BN9+BS9</f>
        <v>2612</v>
      </c>
      <c r="BY9" s="482" t="s">
        <v>96</v>
      </c>
      <c r="BZ9" s="482">
        <v>1781</v>
      </c>
      <c r="CA9" s="482">
        <v>612</v>
      </c>
      <c r="CB9" s="482">
        <v>471</v>
      </c>
      <c r="CC9" s="482">
        <v>699</v>
      </c>
      <c r="CD9" s="482" t="s">
        <v>96</v>
      </c>
      <c r="CE9" s="482">
        <v>1583</v>
      </c>
      <c r="CF9" s="482">
        <v>663</v>
      </c>
      <c r="CG9" s="482">
        <v>246</v>
      </c>
      <c r="CH9" s="482">
        <v>673</v>
      </c>
      <c r="CI9" s="482" t="s">
        <v>96</v>
      </c>
      <c r="CJ9" s="482">
        <v>1746</v>
      </c>
      <c r="CK9" s="482">
        <v>751</v>
      </c>
      <c r="CL9" s="482">
        <v>270</v>
      </c>
      <c r="CM9" s="482">
        <v>726</v>
      </c>
      <c r="CN9" s="482" t="s">
        <v>96</v>
      </c>
      <c r="CO9" s="482">
        <v>1929</v>
      </c>
      <c r="CP9" s="482">
        <v>760</v>
      </c>
      <c r="CQ9" s="482">
        <v>430</v>
      </c>
      <c r="CR9" s="482">
        <v>739</v>
      </c>
      <c r="CS9" s="482" t="s">
        <v>96</v>
      </c>
      <c r="CT9" s="490">
        <f t="shared" si="0"/>
        <v>7039</v>
      </c>
      <c r="CU9" s="482">
        <f t="shared" si="0"/>
        <v>2786</v>
      </c>
      <c r="CV9" s="482">
        <f t="shared" si="0"/>
        <v>1417</v>
      </c>
      <c r="CW9" s="482">
        <f t="shared" si="0"/>
        <v>2837</v>
      </c>
      <c r="CX9" s="487" t="s">
        <v>96</v>
      </c>
      <c r="CY9" s="482">
        <v>1759</v>
      </c>
      <c r="CZ9" s="482">
        <v>703</v>
      </c>
      <c r="DA9" s="482">
        <v>421</v>
      </c>
      <c r="DB9" s="482">
        <v>642</v>
      </c>
      <c r="DC9" s="482" t="s">
        <v>96</v>
      </c>
      <c r="DD9" s="482">
        <v>1787</v>
      </c>
      <c r="DE9" s="482">
        <v>623</v>
      </c>
      <c r="DF9" s="482">
        <v>452</v>
      </c>
      <c r="DG9" s="482">
        <v>712</v>
      </c>
      <c r="DH9" s="482" t="s">
        <v>96</v>
      </c>
      <c r="DI9" s="482">
        <v>1987</v>
      </c>
      <c r="DJ9" s="482">
        <v>708</v>
      </c>
      <c r="DK9" s="482">
        <v>469</v>
      </c>
      <c r="DL9" s="482">
        <v>814</v>
      </c>
      <c r="DM9" s="482" t="s">
        <v>96</v>
      </c>
      <c r="DN9" s="482">
        <v>1993</v>
      </c>
      <c r="DO9" s="482">
        <v>745</v>
      </c>
      <c r="DP9" s="482">
        <v>415</v>
      </c>
      <c r="DQ9" s="482">
        <v>829</v>
      </c>
      <c r="DR9" s="482" t="s">
        <v>96</v>
      </c>
      <c r="DS9" s="490">
        <v>7526</v>
      </c>
      <c r="DT9" s="482">
        <v>2779</v>
      </c>
      <c r="DU9" s="482">
        <v>1757</v>
      </c>
      <c r="DV9" s="482">
        <v>2997</v>
      </c>
      <c r="DW9" s="487" t="s">
        <v>96</v>
      </c>
      <c r="DX9" s="482">
        <v>1770</v>
      </c>
      <c r="DY9" s="482">
        <v>741</v>
      </c>
      <c r="DZ9" s="482">
        <v>362</v>
      </c>
      <c r="EA9" s="482">
        <v>667</v>
      </c>
      <c r="EB9" s="482" t="s">
        <v>96</v>
      </c>
      <c r="EC9" s="482">
        <v>1576</v>
      </c>
      <c r="ED9" s="482">
        <v>638</v>
      </c>
      <c r="EE9" s="482">
        <v>319</v>
      </c>
      <c r="EF9" s="482">
        <v>609</v>
      </c>
      <c r="EG9" s="482" t="s">
        <v>96</v>
      </c>
      <c r="EH9" s="482">
        <v>1973</v>
      </c>
      <c r="EI9" s="482">
        <v>762</v>
      </c>
      <c r="EJ9" s="482">
        <v>469</v>
      </c>
      <c r="EK9" s="482">
        <v>745</v>
      </c>
      <c r="EL9" s="482" t="s">
        <v>96</v>
      </c>
      <c r="EM9" s="482">
        <v>2025</v>
      </c>
      <c r="EN9" s="482">
        <v>815</v>
      </c>
      <c r="EO9" s="482">
        <v>471</v>
      </c>
      <c r="EP9" s="482">
        <v>741</v>
      </c>
      <c r="EQ9" s="482" t="s">
        <v>96</v>
      </c>
      <c r="ER9" s="490">
        <v>7344</v>
      </c>
      <c r="ES9" s="482">
        <v>2956</v>
      </c>
      <c r="ET9" s="482">
        <v>1621</v>
      </c>
      <c r="EU9" s="482">
        <v>2762</v>
      </c>
      <c r="EV9" s="487" t="s">
        <v>96</v>
      </c>
      <c r="EW9" s="482">
        <v>1714</v>
      </c>
      <c r="EX9" s="482">
        <v>727</v>
      </c>
      <c r="EY9" s="482">
        <v>374</v>
      </c>
      <c r="EZ9" s="482">
        <v>626</v>
      </c>
      <c r="FA9" s="482" t="s">
        <v>96</v>
      </c>
      <c r="FB9" s="482">
        <v>1881</v>
      </c>
      <c r="FC9" s="482">
        <v>792</v>
      </c>
      <c r="FD9" s="482">
        <v>435</v>
      </c>
      <c r="FE9" s="482">
        <v>667</v>
      </c>
      <c r="FF9" s="482" t="s">
        <v>96</v>
      </c>
      <c r="FG9" s="482">
        <v>1937</v>
      </c>
      <c r="FH9" s="482">
        <v>783</v>
      </c>
      <c r="FI9" s="482">
        <v>469</v>
      </c>
      <c r="FJ9" s="482">
        <v>700</v>
      </c>
      <c r="FK9" s="482" t="s">
        <v>96</v>
      </c>
      <c r="FL9" s="482">
        <v>1852</v>
      </c>
      <c r="FM9" s="482">
        <v>769</v>
      </c>
      <c r="FN9" s="482">
        <v>463</v>
      </c>
      <c r="FO9" s="482">
        <v>645</v>
      </c>
      <c r="FP9" s="482" t="s">
        <v>96</v>
      </c>
      <c r="FQ9" s="482">
        <v>7384</v>
      </c>
      <c r="FR9" s="482">
        <v>3071</v>
      </c>
      <c r="FS9" s="482">
        <v>1741</v>
      </c>
      <c r="FT9" s="482">
        <v>2638</v>
      </c>
      <c r="FU9" s="482" t="s">
        <v>96</v>
      </c>
      <c r="FV9" s="482">
        <v>1667</v>
      </c>
      <c r="FW9" s="482">
        <v>751</v>
      </c>
      <c r="FX9" s="482">
        <v>357</v>
      </c>
      <c r="FY9" s="482">
        <v>567</v>
      </c>
      <c r="FZ9" s="482" t="s">
        <v>96</v>
      </c>
      <c r="GA9" s="482"/>
      <c r="GB9" s="482"/>
      <c r="GC9" s="482"/>
      <c r="GD9" s="482"/>
      <c r="GE9" s="482"/>
      <c r="GF9" s="482"/>
      <c r="GG9" s="482"/>
      <c r="GH9" s="482"/>
      <c r="GI9" s="482"/>
      <c r="GJ9" s="482"/>
      <c r="GK9" s="482"/>
      <c r="GL9" s="482"/>
      <c r="GM9" s="482"/>
      <c r="GN9" s="482"/>
      <c r="GO9" s="482"/>
      <c r="GP9" s="482"/>
      <c r="GQ9" s="482"/>
      <c r="GR9" s="482"/>
      <c r="GS9" s="482"/>
      <c r="GT9" s="482"/>
    </row>
    <row r="10" spans="2:202" ht="20.25">
      <c r="B10" s="483" t="s">
        <v>359</v>
      </c>
      <c r="C10" s="484">
        <v>3107</v>
      </c>
      <c r="D10" s="484">
        <v>1562</v>
      </c>
      <c r="E10" s="484">
        <v>409</v>
      </c>
      <c r="F10" s="484">
        <v>1129</v>
      </c>
      <c r="G10" s="485" t="s">
        <v>96</v>
      </c>
      <c r="H10" s="484">
        <v>3025</v>
      </c>
      <c r="I10" s="484">
        <v>1654</v>
      </c>
      <c r="J10" s="484">
        <v>437</v>
      </c>
      <c r="K10" s="484">
        <v>927</v>
      </c>
      <c r="L10" s="485" t="s">
        <v>96</v>
      </c>
      <c r="M10" s="484">
        <v>3498</v>
      </c>
      <c r="N10" s="484">
        <v>1945</v>
      </c>
      <c r="O10" s="484">
        <v>436</v>
      </c>
      <c r="P10" s="484">
        <v>1109</v>
      </c>
      <c r="Q10" s="485" t="s">
        <v>96</v>
      </c>
      <c r="R10" s="484">
        <v>3290</v>
      </c>
      <c r="S10" s="485">
        <v>1868</v>
      </c>
      <c r="T10" s="485">
        <v>426</v>
      </c>
      <c r="U10" s="485">
        <v>986</v>
      </c>
      <c r="V10" s="485" t="s">
        <v>96</v>
      </c>
      <c r="W10" s="496">
        <f t="shared" si="1"/>
        <v>12920</v>
      </c>
      <c r="X10" s="484">
        <f t="shared" si="1"/>
        <v>7029</v>
      </c>
      <c r="Y10" s="484">
        <f t="shared" si="1"/>
        <v>1708</v>
      </c>
      <c r="Z10" s="484">
        <f t="shared" si="1"/>
        <v>4151</v>
      </c>
      <c r="AA10" s="484" t="s">
        <v>96</v>
      </c>
      <c r="AB10" s="486">
        <v>2801</v>
      </c>
      <c r="AC10" s="486">
        <v>1601</v>
      </c>
      <c r="AD10" s="486">
        <v>527</v>
      </c>
      <c r="AE10" s="486">
        <v>660</v>
      </c>
      <c r="AF10" s="487" t="s">
        <v>96</v>
      </c>
      <c r="AG10" s="486">
        <v>2956</v>
      </c>
      <c r="AH10" s="486">
        <v>1415</v>
      </c>
      <c r="AI10" s="486">
        <v>633</v>
      </c>
      <c r="AJ10" s="486">
        <v>897</v>
      </c>
      <c r="AK10" s="487" t="s">
        <v>96</v>
      </c>
      <c r="AL10" s="486">
        <v>3459</v>
      </c>
      <c r="AM10" s="486">
        <v>1842</v>
      </c>
      <c r="AN10" s="486">
        <v>659</v>
      </c>
      <c r="AO10" s="486">
        <v>951</v>
      </c>
      <c r="AP10" s="487" t="s">
        <v>96</v>
      </c>
      <c r="AQ10" s="486">
        <v>3313</v>
      </c>
      <c r="AR10" s="486">
        <v>1668</v>
      </c>
      <c r="AS10" s="486">
        <v>614</v>
      </c>
      <c r="AT10" s="486">
        <v>1023</v>
      </c>
      <c r="AU10" s="487" t="s">
        <v>96</v>
      </c>
      <c r="AV10" s="491">
        <f t="shared" si="2"/>
        <v>12529</v>
      </c>
      <c r="AW10" s="486">
        <f t="shared" si="2"/>
        <v>6526</v>
      </c>
      <c r="AX10" s="486">
        <f t="shared" si="2"/>
        <v>2433</v>
      </c>
      <c r="AY10" s="486">
        <f t="shared" si="2"/>
        <v>3531</v>
      </c>
      <c r="AZ10" s="487" t="s">
        <v>96</v>
      </c>
      <c r="BA10" s="486">
        <v>3063</v>
      </c>
      <c r="BB10" s="486">
        <v>1684</v>
      </c>
      <c r="BC10" s="486">
        <v>590</v>
      </c>
      <c r="BD10" s="486">
        <v>780</v>
      </c>
      <c r="BE10" s="487" t="s">
        <v>96</v>
      </c>
      <c r="BF10" s="486">
        <v>3888</v>
      </c>
      <c r="BG10" s="486">
        <v>1912</v>
      </c>
      <c r="BH10" s="486">
        <v>878</v>
      </c>
      <c r="BI10" s="486">
        <v>1086</v>
      </c>
      <c r="BJ10" s="486"/>
      <c r="BK10" s="487">
        <v>3928</v>
      </c>
      <c r="BL10" s="487">
        <v>1966</v>
      </c>
      <c r="BM10" s="487">
        <v>906</v>
      </c>
      <c r="BN10" s="487">
        <v>1047</v>
      </c>
      <c r="BO10" s="487" t="s">
        <v>96</v>
      </c>
      <c r="BP10" s="487">
        <v>3765</v>
      </c>
      <c r="BQ10" s="487">
        <v>1889</v>
      </c>
      <c r="BR10" s="487">
        <v>795</v>
      </c>
      <c r="BS10" s="487">
        <v>1067</v>
      </c>
      <c r="BT10" s="487" t="s">
        <v>96</v>
      </c>
      <c r="BU10" s="491">
        <f t="shared" si="3"/>
        <v>14644</v>
      </c>
      <c r="BV10" s="487">
        <f>BB10+BG10+BL10+BQ10</f>
        <v>7451</v>
      </c>
      <c r="BW10" s="487">
        <f t="shared" si="4"/>
        <v>3169</v>
      </c>
      <c r="BX10" s="487">
        <f>BD10+BI10+BN10+BS10</f>
        <v>3980</v>
      </c>
      <c r="BY10" s="487" t="s">
        <v>96</v>
      </c>
      <c r="BZ10" s="487">
        <v>3393</v>
      </c>
      <c r="CA10" s="487">
        <v>1659</v>
      </c>
      <c r="CB10" s="487">
        <v>697</v>
      </c>
      <c r="CC10" s="487">
        <v>1021</v>
      </c>
      <c r="CD10" s="487" t="s">
        <v>96</v>
      </c>
      <c r="CE10" s="487">
        <v>3277</v>
      </c>
      <c r="CF10" s="487">
        <v>1749</v>
      </c>
      <c r="CG10" s="487">
        <v>531</v>
      </c>
      <c r="CH10" s="487">
        <v>987</v>
      </c>
      <c r="CI10" s="487" t="s">
        <v>96</v>
      </c>
      <c r="CJ10" s="487">
        <v>3586</v>
      </c>
      <c r="CK10" s="487">
        <v>1940</v>
      </c>
      <c r="CL10" s="487">
        <v>549</v>
      </c>
      <c r="CM10" s="487">
        <v>1086</v>
      </c>
      <c r="CN10" s="487" t="s">
        <v>96</v>
      </c>
      <c r="CO10" s="487">
        <v>3987</v>
      </c>
      <c r="CP10" s="487">
        <v>1870</v>
      </c>
      <c r="CQ10" s="487">
        <v>961</v>
      </c>
      <c r="CR10" s="487">
        <v>1143</v>
      </c>
      <c r="CS10" s="487" t="s">
        <v>96</v>
      </c>
      <c r="CT10" s="491">
        <f t="shared" si="0"/>
        <v>14243</v>
      </c>
      <c r="CU10" s="487">
        <f t="shared" si="0"/>
        <v>7218</v>
      </c>
      <c r="CV10" s="487">
        <f t="shared" si="0"/>
        <v>2738</v>
      </c>
      <c r="CW10" s="487">
        <f t="shared" si="0"/>
        <v>4237</v>
      </c>
      <c r="CX10" s="487" t="s">
        <v>96</v>
      </c>
      <c r="CY10" s="487">
        <v>3622</v>
      </c>
      <c r="CZ10" s="487">
        <v>1709</v>
      </c>
      <c r="DA10" s="487">
        <v>919</v>
      </c>
      <c r="DB10" s="487">
        <v>980</v>
      </c>
      <c r="DC10" s="487" t="s">
        <v>96</v>
      </c>
      <c r="DD10" s="487">
        <v>3568</v>
      </c>
      <c r="DE10" s="487">
        <v>1498</v>
      </c>
      <c r="DF10" s="487">
        <v>1005</v>
      </c>
      <c r="DG10" s="487">
        <v>1076</v>
      </c>
      <c r="DH10" s="487" t="s">
        <v>96</v>
      </c>
      <c r="DI10" s="487">
        <v>4212</v>
      </c>
      <c r="DJ10" s="487">
        <v>2021</v>
      </c>
      <c r="DK10" s="487">
        <v>1001</v>
      </c>
      <c r="DL10" s="487">
        <v>1188</v>
      </c>
      <c r="DM10" s="487" t="s">
        <v>96</v>
      </c>
      <c r="DN10" s="487">
        <v>4004</v>
      </c>
      <c r="DO10" s="487">
        <v>2101</v>
      </c>
      <c r="DP10" s="487">
        <v>745</v>
      </c>
      <c r="DQ10" s="487">
        <v>1188</v>
      </c>
      <c r="DR10" s="487" t="s">
        <v>96</v>
      </c>
      <c r="DS10" s="491">
        <v>15406</v>
      </c>
      <c r="DT10" s="487">
        <v>7329</v>
      </c>
      <c r="DU10" s="487">
        <v>3670</v>
      </c>
      <c r="DV10" s="487">
        <v>4432</v>
      </c>
      <c r="DW10" s="487" t="s">
        <v>96</v>
      </c>
      <c r="DX10" s="487">
        <v>3971</v>
      </c>
      <c r="DY10" s="487">
        <v>2031</v>
      </c>
      <c r="DZ10" s="487">
        <v>884</v>
      </c>
      <c r="EA10" s="487">
        <v>1045</v>
      </c>
      <c r="EB10" s="487" t="s">
        <v>96</v>
      </c>
      <c r="EC10" s="487">
        <v>3595</v>
      </c>
      <c r="ED10" s="487">
        <v>1855</v>
      </c>
      <c r="EE10" s="487">
        <v>769</v>
      </c>
      <c r="EF10" s="487">
        <v>982</v>
      </c>
      <c r="EG10" s="487" t="s">
        <v>96</v>
      </c>
      <c r="EH10" s="487">
        <v>4136</v>
      </c>
      <c r="EI10" s="487">
        <v>1918</v>
      </c>
      <c r="EJ10" s="487">
        <v>996</v>
      </c>
      <c r="EK10" s="487">
        <v>1212</v>
      </c>
      <c r="EL10" s="487" t="s">
        <v>96</v>
      </c>
      <c r="EM10" s="487">
        <v>4114</v>
      </c>
      <c r="EN10" s="487">
        <v>1926</v>
      </c>
      <c r="EO10" s="487">
        <v>998</v>
      </c>
      <c r="EP10" s="487">
        <v>1171</v>
      </c>
      <c r="EQ10" s="487" t="s">
        <v>96</v>
      </c>
      <c r="ER10" s="491">
        <v>15816</v>
      </c>
      <c r="ES10" s="487">
        <v>7730</v>
      </c>
      <c r="ET10" s="487">
        <v>3647</v>
      </c>
      <c r="EU10" s="487">
        <v>4410</v>
      </c>
      <c r="EV10" s="487" t="s">
        <v>96</v>
      </c>
      <c r="EW10" s="487">
        <v>3867</v>
      </c>
      <c r="EX10" s="487">
        <v>2009</v>
      </c>
      <c r="EY10" s="487">
        <v>866</v>
      </c>
      <c r="EZ10" s="487">
        <v>986</v>
      </c>
      <c r="FA10" s="487" t="s">
        <v>96</v>
      </c>
      <c r="FB10" s="487">
        <v>4077</v>
      </c>
      <c r="FC10" s="487">
        <v>2056</v>
      </c>
      <c r="FD10" s="487">
        <v>904</v>
      </c>
      <c r="FE10" s="487">
        <v>1114</v>
      </c>
      <c r="FF10" s="487" t="s">
        <v>96</v>
      </c>
      <c r="FG10" s="487">
        <v>4285</v>
      </c>
      <c r="FH10" s="487">
        <v>2063</v>
      </c>
      <c r="FI10" s="487">
        <v>1049</v>
      </c>
      <c r="FJ10" s="487">
        <v>1158</v>
      </c>
      <c r="FK10" s="487" t="s">
        <v>96</v>
      </c>
      <c r="FL10" s="487">
        <v>4060</v>
      </c>
      <c r="FM10" s="487">
        <v>2004</v>
      </c>
      <c r="FN10" s="487">
        <v>976</v>
      </c>
      <c r="FO10" s="487">
        <v>1069</v>
      </c>
      <c r="FP10" s="487" t="s">
        <v>96</v>
      </c>
      <c r="FQ10" s="487">
        <v>16289</v>
      </c>
      <c r="FR10" s="487">
        <v>8132</v>
      </c>
      <c r="FS10" s="487">
        <v>3795</v>
      </c>
      <c r="FT10" s="487">
        <v>4327</v>
      </c>
      <c r="FU10" s="487" t="s">
        <v>96</v>
      </c>
      <c r="FV10" s="487">
        <v>3675</v>
      </c>
      <c r="FW10" s="487">
        <v>1944</v>
      </c>
      <c r="FX10" s="487">
        <v>813</v>
      </c>
      <c r="FY10" s="487">
        <v>898</v>
      </c>
      <c r="FZ10" s="487" t="s">
        <v>96</v>
      </c>
      <c r="GA10" s="487"/>
      <c r="GB10" s="487"/>
      <c r="GC10" s="487"/>
      <c r="GD10" s="487"/>
      <c r="GE10" s="487"/>
      <c r="GF10" s="487"/>
      <c r="GG10" s="487"/>
      <c r="GH10" s="487"/>
      <c r="GI10" s="487"/>
      <c r="GJ10" s="487"/>
      <c r="GK10" s="487"/>
      <c r="GL10" s="487"/>
      <c r="GM10" s="487"/>
      <c r="GN10" s="487"/>
      <c r="GO10" s="487"/>
      <c r="GP10" s="487"/>
      <c r="GQ10" s="487"/>
      <c r="GR10" s="487"/>
      <c r="GS10" s="487"/>
      <c r="GT10" s="487"/>
    </row>
    <row r="11" spans="2:202" ht="20.25">
      <c r="B11" s="483" t="s">
        <v>360</v>
      </c>
      <c r="C11" s="484">
        <v>1121</v>
      </c>
      <c r="D11" s="484">
        <v>444</v>
      </c>
      <c r="E11" s="484">
        <v>69</v>
      </c>
      <c r="F11" s="484">
        <v>508</v>
      </c>
      <c r="G11" s="485" t="s">
        <v>96</v>
      </c>
      <c r="H11" s="484">
        <v>1165</v>
      </c>
      <c r="I11" s="484">
        <v>398</v>
      </c>
      <c r="J11" s="484">
        <v>95</v>
      </c>
      <c r="K11" s="484">
        <v>420</v>
      </c>
      <c r="L11" s="485" t="s">
        <v>96</v>
      </c>
      <c r="M11" s="484">
        <v>1363</v>
      </c>
      <c r="N11" s="484">
        <v>381</v>
      </c>
      <c r="O11" s="484">
        <v>101</v>
      </c>
      <c r="P11" s="484">
        <v>489</v>
      </c>
      <c r="Q11" s="485" t="s">
        <v>96</v>
      </c>
      <c r="R11" s="484">
        <v>1207</v>
      </c>
      <c r="S11" s="485">
        <v>381</v>
      </c>
      <c r="T11" s="485">
        <v>92</v>
      </c>
      <c r="U11" s="485">
        <v>451</v>
      </c>
      <c r="V11" s="485" t="s">
        <v>96</v>
      </c>
      <c r="W11" s="496">
        <f t="shared" si="1"/>
        <v>4856</v>
      </c>
      <c r="X11" s="484">
        <f t="shared" si="1"/>
        <v>1604</v>
      </c>
      <c r="Y11" s="484">
        <f t="shared" si="1"/>
        <v>357</v>
      </c>
      <c r="Z11" s="484">
        <f t="shared" si="1"/>
        <v>1868</v>
      </c>
      <c r="AA11" s="484" t="s">
        <v>96</v>
      </c>
      <c r="AB11" s="486">
        <v>877</v>
      </c>
      <c r="AC11" s="486">
        <v>434</v>
      </c>
      <c r="AD11" s="486">
        <v>76</v>
      </c>
      <c r="AE11" s="486">
        <v>267</v>
      </c>
      <c r="AF11" s="487" t="s">
        <v>96</v>
      </c>
      <c r="AG11" s="486">
        <v>1074</v>
      </c>
      <c r="AH11" s="486">
        <v>343</v>
      </c>
      <c r="AI11" s="486">
        <v>104</v>
      </c>
      <c r="AJ11" s="486">
        <v>392</v>
      </c>
      <c r="AK11" s="487" t="s">
        <v>96</v>
      </c>
      <c r="AL11" s="486">
        <v>1362</v>
      </c>
      <c r="AM11" s="486">
        <v>443</v>
      </c>
      <c r="AN11" s="486">
        <v>133</v>
      </c>
      <c r="AO11" s="486">
        <v>397</v>
      </c>
      <c r="AP11" s="487" t="s">
        <v>96</v>
      </c>
      <c r="AQ11" s="486">
        <v>1203</v>
      </c>
      <c r="AR11" s="486">
        <v>390</v>
      </c>
      <c r="AS11" s="486">
        <v>104</v>
      </c>
      <c r="AT11" s="486">
        <v>439</v>
      </c>
      <c r="AU11" s="487" t="s">
        <v>96</v>
      </c>
      <c r="AV11" s="491">
        <f t="shared" si="2"/>
        <v>4516</v>
      </c>
      <c r="AW11" s="486">
        <f t="shared" si="2"/>
        <v>1610</v>
      </c>
      <c r="AX11" s="486">
        <f t="shared" si="2"/>
        <v>417</v>
      </c>
      <c r="AY11" s="486">
        <f t="shared" si="2"/>
        <v>1495</v>
      </c>
      <c r="AZ11" s="487" t="s">
        <v>96</v>
      </c>
      <c r="BA11" s="486">
        <v>961</v>
      </c>
      <c r="BB11" s="486">
        <v>509</v>
      </c>
      <c r="BC11" s="486">
        <v>99</v>
      </c>
      <c r="BD11" s="486">
        <v>320</v>
      </c>
      <c r="BE11" s="487" t="s">
        <v>96</v>
      </c>
      <c r="BF11" s="486">
        <v>1244</v>
      </c>
      <c r="BG11" s="486">
        <v>644</v>
      </c>
      <c r="BH11" s="486">
        <v>174</v>
      </c>
      <c r="BI11" s="486">
        <v>448</v>
      </c>
      <c r="BJ11" s="486"/>
      <c r="BK11" s="487">
        <v>1243</v>
      </c>
      <c r="BL11" s="487">
        <v>667</v>
      </c>
      <c r="BM11" s="487">
        <v>159</v>
      </c>
      <c r="BN11" s="487">
        <v>388</v>
      </c>
      <c r="BO11" s="487" t="s">
        <v>96</v>
      </c>
      <c r="BP11" s="487">
        <v>1101</v>
      </c>
      <c r="BQ11" s="487">
        <v>519</v>
      </c>
      <c r="BR11" s="487">
        <v>108</v>
      </c>
      <c r="BS11" s="487">
        <v>448</v>
      </c>
      <c r="BT11" s="487" t="s">
        <v>96</v>
      </c>
      <c r="BU11" s="491">
        <f t="shared" si="3"/>
        <v>4549</v>
      </c>
      <c r="BV11" s="487">
        <f>BB11+BG11+BL11+BQ11</f>
        <v>2339</v>
      </c>
      <c r="BW11" s="487">
        <f t="shared" si="4"/>
        <v>540</v>
      </c>
      <c r="BX11" s="487">
        <f>BD11+BI11+BN11+BS11</f>
        <v>1604</v>
      </c>
      <c r="BY11" s="487" t="s">
        <v>96</v>
      </c>
      <c r="BZ11" s="487">
        <v>982</v>
      </c>
      <c r="CA11" s="487">
        <v>397</v>
      </c>
      <c r="CB11" s="487">
        <v>82</v>
      </c>
      <c r="CC11" s="487">
        <v>476</v>
      </c>
      <c r="CD11" s="487" t="s">
        <v>96</v>
      </c>
      <c r="CE11" s="487">
        <v>1066</v>
      </c>
      <c r="CF11" s="487">
        <v>540</v>
      </c>
      <c r="CG11" s="487">
        <v>92</v>
      </c>
      <c r="CH11" s="487">
        <v>417</v>
      </c>
      <c r="CI11" s="487" t="s">
        <v>96</v>
      </c>
      <c r="CJ11" s="487">
        <v>1345</v>
      </c>
      <c r="CK11" s="487">
        <v>672</v>
      </c>
      <c r="CL11" s="487">
        <v>118</v>
      </c>
      <c r="CM11" s="487">
        <v>513</v>
      </c>
      <c r="CN11" s="487" t="s">
        <v>96</v>
      </c>
      <c r="CO11" s="487">
        <v>1154</v>
      </c>
      <c r="CP11" s="487">
        <v>424</v>
      </c>
      <c r="CQ11" s="487">
        <v>169</v>
      </c>
      <c r="CR11" s="487">
        <v>528</v>
      </c>
      <c r="CS11" s="487" t="s">
        <v>96</v>
      </c>
      <c r="CT11" s="491">
        <f t="shared" si="0"/>
        <v>4547</v>
      </c>
      <c r="CU11" s="487">
        <f t="shared" si="0"/>
        <v>2033</v>
      </c>
      <c r="CV11" s="487">
        <f t="shared" si="0"/>
        <v>461</v>
      </c>
      <c r="CW11" s="487">
        <f t="shared" si="0"/>
        <v>1934</v>
      </c>
      <c r="CX11" s="487" t="s">
        <v>96</v>
      </c>
      <c r="CY11" s="487">
        <v>1084</v>
      </c>
      <c r="CZ11" s="487">
        <v>498</v>
      </c>
      <c r="DA11" s="487">
        <v>145</v>
      </c>
      <c r="DB11" s="487">
        <v>436</v>
      </c>
      <c r="DC11" s="487" t="s">
        <v>96</v>
      </c>
      <c r="DD11" s="487">
        <v>1072</v>
      </c>
      <c r="DE11" s="487">
        <v>471</v>
      </c>
      <c r="DF11" s="487">
        <v>194</v>
      </c>
      <c r="DG11" s="487">
        <v>405</v>
      </c>
      <c r="DH11" s="487" t="s">
        <v>96</v>
      </c>
      <c r="DI11" s="487">
        <v>1398</v>
      </c>
      <c r="DJ11" s="487">
        <v>669</v>
      </c>
      <c r="DK11" s="487">
        <v>212</v>
      </c>
      <c r="DL11" s="487">
        <v>508</v>
      </c>
      <c r="DM11" s="487" t="s">
        <v>96</v>
      </c>
      <c r="DN11" s="487">
        <v>1333</v>
      </c>
      <c r="DO11" s="487">
        <v>654</v>
      </c>
      <c r="DP11" s="487">
        <v>172</v>
      </c>
      <c r="DQ11" s="487">
        <v>492</v>
      </c>
      <c r="DR11" s="487" t="s">
        <v>96</v>
      </c>
      <c r="DS11" s="491">
        <v>4887</v>
      </c>
      <c r="DT11" s="487">
        <v>2292</v>
      </c>
      <c r="DU11" s="487">
        <v>723</v>
      </c>
      <c r="DV11" s="487">
        <v>1841</v>
      </c>
      <c r="DW11" s="487" t="s">
        <v>96</v>
      </c>
      <c r="DX11" s="487">
        <v>1095</v>
      </c>
      <c r="DY11" s="487">
        <v>487</v>
      </c>
      <c r="DZ11" s="487">
        <v>144</v>
      </c>
      <c r="EA11" s="487">
        <v>462</v>
      </c>
      <c r="EB11" s="487" t="s">
        <v>96</v>
      </c>
      <c r="EC11" s="487">
        <v>1213</v>
      </c>
      <c r="ED11" s="487">
        <v>629</v>
      </c>
      <c r="EE11" s="487">
        <v>195</v>
      </c>
      <c r="EF11" s="487">
        <v>385</v>
      </c>
      <c r="EG11" s="487" t="s">
        <v>96</v>
      </c>
      <c r="EH11" s="487">
        <v>1341</v>
      </c>
      <c r="EI11" s="487">
        <v>638</v>
      </c>
      <c r="EJ11" s="487">
        <v>192</v>
      </c>
      <c r="EK11" s="487">
        <v>514</v>
      </c>
      <c r="EL11" s="487" t="s">
        <v>96</v>
      </c>
      <c r="EM11" s="487">
        <v>1325</v>
      </c>
      <c r="EN11" s="487">
        <v>646</v>
      </c>
      <c r="EO11" s="487">
        <v>171</v>
      </c>
      <c r="EP11" s="487">
        <v>511</v>
      </c>
      <c r="EQ11" s="487" t="s">
        <v>96</v>
      </c>
      <c r="ER11" s="491">
        <v>4974</v>
      </c>
      <c r="ES11" s="487">
        <v>2400</v>
      </c>
      <c r="ET11" s="487">
        <v>702</v>
      </c>
      <c r="EU11" s="487">
        <v>1872</v>
      </c>
      <c r="EV11" s="487" t="s">
        <v>96</v>
      </c>
      <c r="EW11" s="487">
        <v>1060</v>
      </c>
      <c r="EX11" s="487">
        <v>487</v>
      </c>
      <c r="EY11" s="487">
        <v>152</v>
      </c>
      <c r="EZ11" s="487">
        <v>418</v>
      </c>
      <c r="FA11" s="487" t="s">
        <v>96</v>
      </c>
      <c r="FB11" s="487">
        <v>1138</v>
      </c>
      <c r="FC11" s="487">
        <v>482</v>
      </c>
      <c r="FD11" s="487">
        <v>164</v>
      </c>
      <c r="FE11" s="487">
        <v>492</v>
      </c>
      <c r="FF11" s="487" t="s">
        <v>96</v>
      </c>
      <c r="FG11" s="487">
        <v>1303</v>
      </c>
      <c r="FH11" s="487">
        <v>556</v>
      </c>
      <c r="FI11" s="487">
        <v>198</v>
      </c>
      <c r="FJ11" s="487">
        <v>539</v>
      </c>
      <c r="FK11" s="487" t="s">
        <v>96</v>
      </c>
      <c r="FL11" s="487">
        <v>1224</v>
      </c>
      <c r="FM11" s="487">
        <v>625</v>
      </c>
      <c r="FN11" s="487">
        <v>168</v>
      </c>
      <c r="FO11" s="487">
        <v>430</v>
      </c>
      <c r="FP11" s="487" t="s">
        <v>96</v>
      </c>
      <c r="FQ11" s="487">
        <v>4725</v>
      </c>
      <c r="FR11" s="487">
        <v>2150</v>
      </c>
      <c r="FS11" s="487">
        <v>682</v>
      </c>
      <c r="FT11" s="487">
        <v>1879</v>
      </c>
      <c r="FU11" s="487" t="s">
        <v>96</v>
      </c>
      <c r="FV11" s="487">
        <v>917</v>
      </c>
      <c r="FW11" s="487">
        <v>428</v>
      </c>
      <c r="FX11" s="487">
        <v>121</v>
      </c>
      <c r="FY11" s="487">
        <v>372</v>
      </c>
      <c r="FZ11" s="487" t="s">
        <v>96</v>
      </c>
      <c r="GA11" s="487"/>
      <c r="GB11" s="487"/>
      <c r="GC11" s="487"/>
      <c r="GD11" s="487"/>
      <c r="GE11" s="487"/>
      <c r="GF11" s="487"/>
      <c r="GG11" s="487"/>
      <c r="GH11" s="487"/>
      <c r="GI11" s="487"/>
      <c r="GJ11" s="487"/>
      <c r="GK11" s="487"/>
      <c r="GL11" s="487"/>
      <c r="GM11" s="487"/>
      <c r="GN11" s="487"/>
      <c r="GO11" s="487"/>
      <c r="GP11" s="487"/>
      <c r="GQ11" s="487"/>
      <c r="GR11" s="487"/>
      <c r="GS11" s="487"/>
      <c r="GT11" s="487"/>
    </row>
    <row r="12" spans="2:202" ht="20.25">
      <c r="B12" s="478" t="s">
        <v>361</v>
      </c>
      <c r="C12" s="479">
        <v>213</v>
      </c>
      <c r="D12" s="480">
        <v>218</v>
      </c>
      <c r="E12" s="480">
        <v>41</v>
      </c>
      <c r="F12" s="480" t="s">
        <v>96</v>
      </c>
      <c r="G12" s="480" t="s">
        <v>96</v>
      </c>
      <c r="H12" s="479">
        <v>194</v>
      </c>
      <c r="I12" s="480">
        <v>210</v>
      </c>
      <c r="J12" s="480">
        <v>28</v>
      </c>
      <c r="K12" s="480" t="s">
        <v>96</v>
      </c>
      <c r="L12" s="480" t="s">
        <v>96</v>
      </c>
      <c r="M12" s="479">
        <v>198</v>
      </c>
      <c r="N12" s="480">
        <v>215</v>
      </c>
      <c r="O12" s="480">
        <v>27</v>
      </c>
      <c r="P12" s="480" t="s">
        <v>96</v>
      </c>
      <c r="Q12" s="480" t="s">
        <v>96</v>
      </c>
      <c r="R12" s="479">
        <v>194</v>
      </c>
      <c r="S12" s="480">
        <v>195</v>
      </c>
      <c r="T12" s="480">
        <v>43</v>
      </c>
      <c r="U12" s="480" t="s">
        <v>96</v>
      </c>
      <c r="V12" s="480" t="s">
        <v>96</v>
      </c>
      <c r="W12" s="495">
        <f t="shared" si="1"/>
        <v>799</v>
      </c>
      <c r="X12" s="479">
        <f t="shared" si="1"/>
        <v>838</v>
      </c>
      <c r="Y12" s="479">
        <f t="shared" si="1"/>
        <v>139</v>
      </c>
      <c r="Z12" s="479" t="s">
        <v>96</v>
      </c>
      <c r="AA12" s="479" t="s">
        <v>96</v>
      </c>
      <c r="AB12" s="482">
        <v>215</v>
      </c>
      <c r="AC12" s="482">
        <v>215</v>
      </c>
      <c r="AD12" s="482">
        <v>51</v>
      </c>
      <c r="AE12" s="482" t="s">
        <v>96</v>
      </c>
      <c r="AF12" s="482" t="s">
        <v>96</v>
      </c>
      <c r="AG12" s="482">
        <v>205</v>
      </c>
      <c r="AH12" s="482">
        <v>200</v>
      </c>
      <c r="AI12" s="482">
        <v>47</v>
      </c>
      <c r="AJ12" s="482" t="s">
        <v>96</v>
      </c>
      <c r="AK12" s="482" t="s">
        <v>96</v>
      </c>
      <c r="AL12" s="482">
        <v>182</v>
      </c>
      <c r="AM12" s="482">
        <v>181</v>
      </c>
      <c r="AN12" s="482">
        <v>45</v>
      </c>
      <c r="AO12" s="482" t="s">
        <v>96</v>
      </c>
      <c r="AP12" s="482" t="s">
        <v>96</v>
      </c>
      <c r="AQ12" s="482">
        <v>217</v>
      </c>
      <c r="AR12" s="482">
        <v>216</v>
      </c>
      <c r="AS12" s="482">
        <v>46</v>
      </c>
      <c r="AT12" s="482" t="s">
        <v>96</v>
      </c>
      <c r="AU12" s="482" t="s">
        <v>96</v>
      </c>
      <c r="AV12" s="492">
        <f t="shared" si="2"/>
        <v>819</v>
      </c>
      <c r="AW12" s="482">
        <f t="shared" si="2"/>
        <v>812</v>
      </c>
      <c r="AX12" s="482">
        <f t="shared" si="2"/>
        <v>189</v>
      </c>
      <c r="AY12" s="482" t="s">
        <v>96</v>
      </c>
      <c r="AZ12" s="487" t="s">
        <v>96</v>
      </c>
      <c r="BA12" s="482">
        <v>230</v>
      </c>
      <c r="BB12" s="482">
        <v>236</v>
      </c>
      <c r="BC12" s="482">
        <v>46</v>
      </c>
      <c r="BD12" s="482" t="s">
        <v>96</v>
      </c>
      <c r="BE12" s="482" t="s">
        <v>96</v>
      </c>
      <c r="BF12" s="482">
        <v>247</v>
      </c>
      <c r="BG12" s="482">
        <v>241</v>
      </c>
      <c r="BH12" s="482">
        <v>58</v>
      </c>
      <c r="BI12" s="482" t="s">
        <v>96</v>
      </c>
      <c r="BJ12" s="482"/>
      <c r="BK12" s="482">
        <v>156</v>
      </c>
      <c r="BL12" s="482">
        <v>218</v>
      </c>
      <c r="BM12" s="482">
        <v>18</v>
      </c>
      <c r="BN12" s="482" t="s">
        <v>96</v>
      </c>
      <c r="BO12" s="482" t="s">
        <v>96</v>
      </c>
      <c r="BP12" s="482">
        <v>203</v>
      </c>
      <c r="BQ12" s="482">
        <v>241</v>
      </c>
      <c r="BR12" s="482">
        <v>2</v>
      </c>
      <c r="BS12" s="482" t="s">
        <v>96</v>
      </c>
      <c r="BT12" s="482" t="s">
        <v>96</v>
      </c>
      <c r="BU12" s="492">
        <f t="shared" si="3"/>
        <v>836</v>
      </c>
      <c r="BV12" s="482">
        <f>BB12+BG12+BL12+BQ12</f>
        <v>936</v>
      </c>
      <c r="BW12" s="482">
        <f t="shared" si="4"/>
        <v>124</v>
      </c>
      <c r="BX12" s="482" t="s">
        <v>96</v>
      </c>
      <c r="BY12" s="482" t="s">
        <v>96</v>
      </c>
      <c r="BZ12" s="482">
        <v>204</v>
      </c>
      <c r="CA12" s="482">
        <v>240</v>
      </c>
      <c r="CB12" s="482">
        <v>1</v>
      </c>
      <c r="CC12" s="482" t="s">
        <v>96</v>
      </c>
      <c r="CD12" s="482" t="s">
        <v>96</v>
      </c>
      <c r="CE12" s="482">
        <v>181</v>
      </c>
      <c r="CF12" s="482">
        <v>229</v>
      </c>
      <c r="CG12" s="482">
        <v>1</v>
      </c>
      <c r="CH12" s="482" t="s">
        <v>96</v>
      </c>
      <c r="CI12" s="482" t="s">
        <v>96</v>
      </c>
      <c r="CJ12" s="482">
        <v>151</v>
      </c>
      <c r="CK12" s="482">
        <v>188</v>
      </c>
      <c r="CL12" s="482" t="s">
        <v>96</v>
      </c>
      <c r="CM12" s="482" t="s">
        <v>96</v>
      </c>
      <c r="CN12" s="482" t="s">
        <v>96</v>
      </c>
      <c r="CO12" s="482">
        <v>144</v>
      </c>
      <c r="CP12" s="482">
        <v>125</v>
      </c>
      <c r="CQ12" s="482">
        <v>48</v>
      </c>
      <c r="CR12" s="482" t="s">
        <v>96</v>
      </c>
      <c r="CS12" s="482" t="s">
        <v>96</v>
      </c>
      <c r="CT12" s="492">
        <f>BZ12+CE12+CJ12+CO12</f>
        <v>680</v>
      </c>
      <c r="CU12" s="482">
        <f>CA12+CF12+CK12+CP12</f>
        <v>782</v>
      </c>
      <c r="CV12" s="487">
        <f>CB12+CG12+CQ12</f>
        <v>50</v>
      </c>
      <c r="CW12" s="487" t="s">
        <v>96</v>
      </c>
      <c r="CX12" s="487" t="s">
        <v>96</v>
      </c>
      <c r="CY12" s="482">
        <v>207</v>
      </c>
      <c r="CZ12" s="482">
        <v>211</v>
      </c>
      <c r="DA12" s="482">
        <v>17</v>
      </c>
      <c r="DB12" s="482" t="s">
        <v>96</v>
      </c>
      <c r="DC12" s="482" t="s">
        <v>96</v>
      </c>
      <c r="DD12" s="482">
        <v>226</v>
      </c>
      <c r="DE12" s="482">
        <v>196</v>
      </c>
      <c r="DF12" s="482">
        <v>47</v>
      </c>
      <c r="DG12" s="482" t="s">
        <v>96</v>
      </c>
      <c r="DH12" s="482" t="s">
        <v>96</v>
      </c>
      <c r="DI12" s="482">
        <v>247</v>
      </c>
      <c r="DJ12" s="482">
        <v>223</v>
      </c>
      <c r="DK12" s="482">
        <v>52</v>
      </c>
      <c r="DL12" s="482" t="s">
        <v>96</v>
      </c>
      <c r="DM12" s="482" t="s">
        <v>96</v>
      </c>
      <c r="DN12" s="482">
        <v>212</v>
      </c>
      <c r="DO12" s="482">
        <v>193</v>
      </c>
      <c r="DP12" s="482">
        <v>41</v>
      </c>
      <c r="DQ12" s="482" t="s">
        <v>96</v>
      </c>
      <c r="DR12" s="482" t="s">
        <v>96</v>
      </c>
      <c r="DS12" s="492">
        <v>892</v>
      </c>
      <c r="DT12" s="482">
        <v>823</v>
      </c>
      <c r="DU12" s="487">
        <v>157</v>
      </c>
      <c r="DV12" s="487" t="s">
        <v>96</v>
      </c>
      <c r="DW12" s="487" t="s">
        <v>96</v>
      </c>
      <c r="DX12" s="482">
        <v>256</v>
      </c>
      <c r="DY12" s="482">
        <v>227</v>
      </c>
      <c r="DZ12" s="482">
        <v>57</v>
      </c>
      <c r="EA12" s="482" t="s">
        <v>96</v>
      </c>
      <c r="EB12" s="482" t="s">
        <v>96</v>
      </c>
      <c r="EC12" s="482">
        <v>215</v>
      </c>
      <c r="ED12" s="482">
        <v>190</v>
      </c>
      <c r="EE12" s="482">
        <v>44</v>
      </c>
      <c r="EF12" s="482" t="s">
        <v>96</v>
      </c>
      <c r="EG12" s="482" t="s">
        <v>96</v>
      </c>
      <c r="EH12" s="482">
        <v>221</v>
      </c>
      <c r="EI12" s="482">
        <v>212</v>
      </c>
      <c r="EJ12" s="482">
        <v>35</v>
      </c>
      <c r="EK12" s="482" t="s">
        <v>96</v>
      </c>
      <c r="EL12" s="482" t="s">
        <v>96</v>
      </c>
      <c r="EM12" s="482">
        <v>181</v>
      </c>
      <c r="EN12" s="482">
        <v>150</v>
      </c>
      <c r="EO12" s="482">
        <v>45</v>
      </c>
      <c r="EP12" s="482" t="s">
        <v>96</v>
      </c>
      <c r="EQ12" s="482" t="s">
        <v>96</v>
      </c>
      <c r="ER12" s="492">
        <v>873</v>
      </c>
      <c r="ES12" s="482">
        <v>779</v>
      </c>
      <c r="ET12" s="487">
        <v>181</v>
      </c>
      <c r="EU12" s="487" t="s">
        <v>96</v>
      </c>
      <c r="EV12" s="487" t="s">
        <v>96</v>
      </c>
      <c r="EW12" s="482">
        <v>253</v>
      </c>
      <c r="EX12" s="482">
        <v>236</v>
      </c>
      <c r="EY12" s="482">
        <v>43</v>
      </c>
      <c r="EZ12" s="482" t="s">
        <v>96</v>
      </c>
      <c r="FA12" s="482" t="s">
        <v>96</v>
      </c>
      <c r="FB12" s="482">
        <v>284</v>
      </c>
      <c r="FC12" s="482">
        <v>252</v>
      </c>
      <c r="FD12" s="482">
        <v>49</v>
      </c>
      <c r="FE12" s="482">
        <v>13</v>
      </c>
      <c r="FF12" s="482" t="s">
        <v>96</v>
      </c>
      <c r="FG12" s="482">
        <v>266</v>
      </c>
      <c r="FH12" s="482">
        <v>222</v>
      </c>
      <c r="FI12" s="482">
        <v>49</v>
      </c>
      <c r="FJ12" s="482">
        <v>19</v>
      </c>
      <c r="FK12" s="482" t="s">
        <v>96</v>
      </c>
      <c r="FL12" s="482">
        <v>241</v>
      </c>
      <c r="FM12" s="482">
        <v>207</v>
      </c>
      <c r="FN12" s="482">
        <v>22</v>
      </c>
      <c r="FO12" s="482">
        <v>17</v>
      </c>
      <c r="FP12" s="482" t="s">
        <v>96</v>
      </c>
      <c r="FQ12" s="482">
        <v>1044</v>
      </c>
      <c r="FR12" s="482">
        <v>917</v>
      </c>
      <c r="FS12" s="482">
        <v>163</v>
      </c>
      <c r="FT12" s="482">
        <v>49</v>
      </c>
      <c r="FU12" s="482" t="s">
        <v>96</v>
      </c>
      <c r="FV12" s="482">
        <v>250</v>
      </c>
      <c r="FW12" s="482">
        <v>230</v>
      </c>
      <c r="FX12" s="482">
        <v>34</v>
      </c>
      <c r="FY12" s="482">
        <v>17</v>
      </c>
      <c r="FZ12" s="482" t="s">
        <v>96</v>
      </c>
      <c r="GA12" s="482"/>
      <c r="GB12" s="482"/>
      <c r="GC12" s="482"/>
      <c r="GD12" s="482"/>
      <c r="GE12" s="482"/>
      <c r="GF12" s="482"/>
      <c r="GG12" s="482"/>
      <c r="GH12" s="482"/>
      <c r="GI12" s="482"/>
      <c r="GJ12" s="482"/>
      <c r="GK12" s="482"/>
      <c r="GL12" s="482"/>
      <c r="GM12" s="482"/>
      <c r="GN12" s="482"/>
      <c r="GO12" s="482"/>
      <c r="GP12" s="482"/>
      <c r="GQ12" s="482"/>
      <c r="GR12" s="482"/>
      <c r="GS12" s="482"/>
      <c r="GT12" s="482"/>
    </row>
    <row r="13" spans="2:202" ht="20.25">
      <c r="B13" s="483" t="s">
        <v>362</v>
      </c>
      <c r="C13" s="484">
        <v>133</v>
      </c>
      <c r="D13" s="485" t="s">
        <v>96</v>
      </c>
      <c r="E13" s="485">
        <v>133</v>
      </c>
      <c r="F13" s="485" t="s">
        <v>96</v>
      </c>
      <c r="G13" s="485" t="s">
        <v>96</v>
      </c>
      <c r="H13" s="484">
        <v>133</v>
      </c>
      <c r="I13" s="485" t="s">
        <v>96</v>
      </c>
      <c r="J13" s="485">
        <v>133</v>
      </c>
      <c r="K13" s="485" t="s">
        <v>96</v>
      </c>
      <c r="L13" s="485" t="s">
        <v>96</v>
      </c>
      <c r="M13" s="484">
        <v>111</v>
      </c>
      <c r="N13" s="485" t="s">
        <v>96</v>
      </c>
      <c r="O13" s="485">
        <v>112</v>
      </c>
      <c r="P13" s="485" t="s">
        <v>96</v>
      </c>
      <c r="Q13" s="485" t="s">
        <v>96</v>
      </c>
      <c r="R13" s="484">
        <v>143</v>
      </c>
      <c r="S13" s="485" t="s">
        <v>96</v>
      </c>
      <c r="T13" s="485">
        <v>142</v>
      </c>
      <c r="U13" s="485" t="s">
        <v>96</v>
      </c>
      <c r="V13" s="485" t="s">
        <v>96</v>
      </c>
      <c r="W13" s="496">
        <f t="shared" si="1"/>
        <v>520</v>
      </c>
      <c r="X13" s="484" t="s">
        <v>96</v>
      </c>
      <c r="Y13" s="484">
        <f t="shared" si="1"/>
        <v>520</v>
      </c>
      <c r="Z13" s="484" t="s">
        <v>96</v>
      </c>
      <c r="AA13" s="484" t="s">
        <v>96</v>
      </c>
      <c r="AB13" s="487">
        <v>146</v>
      </c>
      <c r="AC13" s="487" t="s">
        <v>96</v>
      </c>
      <c r="AD13" s="487">
        <v>146</v>
      </c>
      <c r="AE13" s="487" t="s">
        <v>96</v>
      </c>
      <c r="AF13" s="487" t="s">
        <v>96</v>
      </c>
      <c r="AG13" s="487">
        <v>142</v>
      </c>
      <c r="AH13" s="487" t="s">
        <v>96</v>
      </c>
      <c r="AI13" s="487">
        <v>142</v>
      </c>
      <c r="AJ13" s="487" t="s">
        <v>96</v>
      </c>
      <c r="AK13" s="487" t="s">
        <v>96</v>
      </c>
      <c r="AL13" s="487">
        <v>153</v>
      </c>
      <c r="AM13" s="487" t="s">
        <v>96</v>
      </c>
      <c r="AN13" s="487">
        <v>153</v>
      </c>
      <c r="AO13" s="487" t="s">
        <v>96</v>
      </c>
      <c r="AP13" s="487" t="s">
        <v>96</v>
      </c>
      <c r="AQ13" s="487">
        <v>155</v>
      </c>
      <c r="AR13" s="487" t="s">
        <v>96</v>
      </c>
      <c r="AS13" s="487">
        <v>155</v>
      </c>
      <c r="AT13" s="487" t="s">
        <v>96</v>
      </c>
      <c r="AU13" s="487" t="s">
        <v>96</v>
      </c>
      <c r="AV13" s="493">
        <f t="shared" si="2"/>
        <v>596</v>
      </c>
      <c r="AW13" s="487" t="s">
        <v>96</v>
      </c>
      <c r="AX13" s="487">
        <f t="shared" si="2"/>
        <v>596</v>
      </c>
      <c r="AY13" s="487" t="s">
        <v>96</v>
      </c>
      <c r="AZ13" s="487" t="s">
        <v>96</v>
      </c>
      <c r="BA13" s="487">
        <v>158</v>
      </c>
      <c r="BB13" s="487" t="s">
        <v>96</v>
      </c>
      <c r="BC13" s="487">
        <v>158</v>
      </c>
      <c r="BD13" s="487" t="s">
        <v>96</v>
      </c>
      <c r="BE13" s="487" t="s">
        <v>96</v>
      </c>
      <c r="BF13" s="487">
        <v>142</v>
      </c>
      <c r="BG13" s="487" t="s">
        <v>96</v>
      </c>
      <c r="BH13" s="487">
        <v>142</v>
      </c>
      <c r="BI13" s="487" t="s">
        <v>96</v>
      </c>
      <c r="BJ13" s="487"/>
      <c r="BK13" s="487">
        <v>83</v>
      </c>
      <c r="BL13" s="487" t="s">
        <v>96</v>
      </c>
      <c r="BM13" s="487">
        <v>83</v>
      </c>
      <c r="BN13" s="487" t="s">
        <v>96</v>
      </c>
      <c r="BO13" s="487" t="s">
        <v>96</v>
      </c>
      <c r="BP13" s="487">
        <v>56</v>
      </c>
      <c r="BQ13" s="487" t="s">
        <v>96</v>
      </c>
      <c r="BR13" s="487">
        <v>56</v>
      </c>
      <c r="BS13" s="487" t="s">
        <v>96</v>
      </c>
      <c r="BT13" s="487" t="s">
        <v>96</v>
      </c>
      <c r="BU13" s="493">
        <f t="shared" si="3"/>
        <v>439</v>
      </c>
      <c r="BV13" s="487" t="s">
        <v>96</v>
      </c>
      <c r="BW13" s="487">
        <f t="shared" si="4"/>
        <v>439</v>
      </c>
      <c r="BX13" s="487" t="s">
        <v>96</v>
      </c>
      <c r="BY13" s="487" t="s">
        <v>96</v>
      </c>
      <c r="BZ13" s="487">
        <v>66</v>
      </c>
      <c r="CA13" s="487" t="s">
        <v>96</v>
      </c>
      <c r="CB13" s="487">
        <v>66</v>
      </c>
      <c r="CC13" s="487" t="s">
        <v>96</v>
      </c>
      <c r="CD13" s="487" t="s">
        <v>96</v>
      </c>
      <c r="CE13" s="487">
        <v>49</v>
      </c>
      <c r="CF13" s="487" t="s">
        <v>96</v>
      </c>
      <c r="CG13" s="487">
        <v>49</v>
      </c>
      <c r="CH13" s="487" t="s">
        <v>96</v>
      </c>
      <c r="CI13" s="487" t="s">
        <v>96</v>
      </c>
      <c r="CJ13" s="487">
        <v>39</v>
      </c>
      <c r="CK13" s="487" t="s">
        <v>96</v>
      </c>
      <c r="CL13" s="487">
        <v>39</v>
      </c>
      <c r="CM13" s="487" t="s">
        <v>96</v>
      </c>
      <c r="CN13" s="487" t="s">
        <v>96</v>
      </c>
      <c r="CO13" s="487">
        <v>129</v>
      </c>
      <c r="CP13" s="487" t="s">
        <v>96</v>
      </c>
      <c r="CQ13" s="487">
        <v>129</v>
      </c>
      <c r="CR13" s="487" t="s">
        <v>96</v>
      </c>
      <c r="CS13" s="487" t="s">
        <v>96</v>
      </c>
      <c r="CT13" s="493">
        <f aca="true" t="shared" si="5" ref="CT13:CT18">BZ13+CE13+CJ13+CO13</f>
        <v>283</v>
      </c>
      <c r="CU13" s="487" t="s">
        <v>96</v>
      </c>
      <c r="CV13" s="487">
        <f>CB13+CG13+CL13+CQ13</f>
        <v>283</v>
      </c>
      <c r="CW13" s="487" t="s">
        <v>96</v>
      </c>
      <c r="CX13" s="487" t="s">
        <v>96</v>
      </c>
      <c r="CY13" s="487">
        <v>123</v>
      </c>
      <c r="CZ13" s="487" t="s">
        <v>96</v>
      </c>
      <c r="DA13" s="487">
        <v>123</v>
      </c>
      <c r="DB13" s="487" t="s">
        <v>96</v>
      </c>
      <c r="DC13" s="487" t="s">
        <v>96</v>
      </c>
      <c r="DD13" s="487">
        <v>145</v>
      </c>
      <c r="DE13" s="487" t="s">
        <v>96</v>
      </c>
      <c r="DF13" s="487">
        <v>145</v>
      </c>
      <c r="DG13" s="487" t="s">
        <v>96</v>
      </c>
      <c r="DH13" s="487" t="s">
        <v>96</v>
      </c>
      <c r="DI13" s="487">
        <v>143</v>
      </c>
      <c r="DJ13" s="487" t="s">
        <v>96</v>
      </c>
      <c r="DK13" s="487">
        <v>143</v>
      </c>
      <c r="DL13" s="487" t="s">
        <v>96</v>
      </c>
      <c r="DM13" s="487" t="s">
        <v>96</v>
      </c>
      <c r="DN13" s="487">
        <v>154</v>
      </c>
      <c r="DO13" s="487" t="s">
        <v>96</v>
      </c>
      <c r="DP13" s="487">
        <v>154</v>
      </c>
      <c r="DQ13" s="487" t="s">
        <v>96</v>
      </c>
      <c r="DR13" s="487" t="s">
        <v>96</v>
      </c>
      <c r="DS13" s="493">
        <v>565</v>
      </c>
      <c r="DT13" s="487" t="s">
        <v>96</v>
      </c>
      <c r="DU13" s="487">
        <v>565</v>
      </c>
      <c r="DV13" s="487" t="s">
        <v>96</v>
      </c>
      <c r="DW13" s="487" t="s">
        <v>96</v>
      </c>
      <c r="DX13" s="487">
        <v>143</v>
      </c>
      <c r="DY13" s="487" t="s">
        <v>96</v>
      </c>
      <c r="DZ13" s="487">
        <v>143</v>
      </c>
      <c r="EA13" s="487" t="s">
        <v>96</v>
      </c>
      <c r="EB13" s="487" t="s">
        <v>96</v>
      </c>
      <c r="EC13" s="487">
        <v>142</v>
      </c>
      <c r="ED13" s="487" t="s">
        <v>96</v>
      </c>
      <c r="EE13" s="487">
        <v>142</v>
      </c>
      <c r="EF13" s="487" t="s">
        <v>96</v>
      </c>
      <c r="EG13" s="487" t="s">
        <v>96</v>
      </c>
      <c r="EH13" s="487">
        <v>111</v>
      </c>
      <c r="EI13" s="487" t="s">
        <v>96</v>
      </c>
      <c r="EJ13" s="487">
        <v>111</v>
      </c>
      <c r="EK13" s="487" t="s">
        <v>96</v>
      </c>
      <c r="EL13" s="487" t="s">
        <v>96</v>
      </c>
      <c r="EM13" s="487">
        <v>136</v>
      </c>
      <c r="EN13" s="487" t="s">
        <v>96</v>
      </c>
      <c r="EO13" s="487">
        <v>136</v>
      </c>
      <c r="EP13" s="487" t="s">
        <v>96</v>
      </c>
      <c r="EQ13" s="487" t="s">
        <v>96</v>
      </c>
      <c r="ER13" s="493">
        <v>532</v>
      </c>
      <c r="ES13" s="487" t="s">
        <v>96</v>
      </c>
      <c r="ET13" s="487">
        <v>532</v>
      </c>
      <c r="EU13" s="487" t="s">
        <v>96</v>
      </c>
      <c r="EV13" s="487" t="s">
        <v>96</v>
      </c>
      <c r="EW13" s="487">
        <v>146</v>
      </c>
      <c r="EX13" s="487" t="s">
        <v>96</v>
      </c>
      <c r="EY13" s="487">
        <v>146</v>
      </c>
      <c r="EZ13" s="487" t="s">
        <v>96</v>
      </c>
      <c r="FA13" s="487" t="s">
        <v>96</v>
      </c>
      <c r="FB13" s="487">
        <v>139</v>
      </c>
      <c r="FC13" s="487" t="s">
        <v>96</v>
      </c>
      <c r="FD13" s="487">
        <v>139</v>
      </c>
      <c r="FE13" s="487" t="s">
        <v>96</v>
      </c>
      <c r="FF13" s="487" t="s">
        <v>96</v>
      </c>
      <c r="FG13" s="487">
        <v>135</v>
      </c>
      <c r="FH13" s="487" t="s">
        <v>96</v>
      </c>
      <c r="FI13" s="487">
        <v>135</v>
      </c>
      <c r="FJ13" s="487" t="s">
        <v>96</v>
      </c>
      <c r="FK13" s="487" t="s">
        <v>96</v>
      </c>
      <c r="FL13" s="487">
        <v>129</v>
      </c>
      <c r="FM13" s="487" t="s">
        <v>96</v>
      </c>
      <c r="FN13" s="487">
        <v>129</v>
      </c>
      <c r="FO13" s="487" t="s">
        <v>96</v>
      </c>
      <c r="FP13" s="487" t="s">
        <v>96</v>
      </c>
      <c r="FQ13" s="487">
        <v>549</v>
      </c>
      <c r="FR13" s="487" t="s">
        <v>96</v>
      </c>
      <c r="FS13" s="487">
        <v>549</v>
      </c>
      <c r="FT13" s="487" t="s">
        <v>96</v>
      </c>
      <c r="FU13" s="487" t="s">
        <v>96</v>
      </c>
      <c r="FV13" s="487">
        <v>115</v>
      </c>
      <c r="FW13" s="487" t="s">
        <v>96</v>
      </c>
      <c r="FX13" s="487">
        <v>115</v>
      </c>
      <c r="FY13" s="487" t="s">
        <v>96</v>
      </c>
      <c r="FZ13" s="487" t="s">
        <v>96</v>
      </c>
      <c r="GA13" s="487"/>
      <c r="GB13" s="487"/>
      <c r="GC13" s="487"/>
      <c r="GD13" s="487"/>
      <c r="GE13" s="487"/>
      <c r="GF13" s="487"/>
      <c r="GG13" s="487"/>
      <c r="GH13" s="487"/>
      <c r="GI13" s="487"/>
      <c r="GJ13" s="487"/>
      <c r="GK13" s="487"/>
      <c r="GL13" s="487"/>
      <c r="GM13" s="487"/>
      <c r="GN13" s="487"/>
      <c r="GO13" s="487"/>
      <c r="GP13" s="487"/>
      <c r="GQ13" s="487"/>
      <c r="GR13" s="487"/>
      <c r="GS13" s="487"/>
      <c r="GT13" s="487"/>
    </row>
    <row r="14" spans="2:202" ht="20.25">
      <c r="B14" s="483" t="s">
        <v>363</v>
      </c>
      <c r="C14" s="484">
        <v>102</v>
      </c>
      <c r="D14" s="485">
        <v>49</v>
      </c>
      <c r="E14" s="485">
        <v>52</v>
      </c>
      <c r="F14" s="485" t="s">
        <v>96</v>
      </c>
      <c r="G14" s="485" t="s">
        <v>96</v>
      </c>
      <c r="H14" s="484">
        <v>92</v>
      </c>
      <c r="I14" s="485">
        <v>45</v>
      </c>
      <c r="J14" s="485">
        <v>45</v>
      </c>
      <c r="K14" s="485" t="s">
        <v>96</v>
      </c>
      <c r="L14" s="485" t="s">
        <v>96</v>
      </c>
      <c r="M14" s="484">
        <v>87</v>
      </c>
      <c r="N14" s="485">
        <v>50</v>
      </c>
      <c r="O14" s="485">
        <v>36</v>
      </c>
      <c r="P14" s="485" t="s">
        <v>96</v>
      </c>
      <c r="Q14" s="485" t="s">
        <v>96</v>
      </c>
      <c r="R14" s="484">
        <v>105</v>
      </c>
      <c r="S14" s="485">
        <v>50</v>
      </c>
      <c r="T14" s="485">
        <v>55</v>
      </c>
      <c r="U14" s="485" t="s">
        <v>96</v>
      </c>
      <c r="V14" s="485" t="s">
        <v>96</v>
      </c>
      <c r="W14" s="496">
        <f t="shared" si="1"/>
        <v>386</v>
      </c>
      <c r="X14" s="484">
        <f t="shared" si="1"/>
        <v>194</v>
      </c>
      <c r="Y14" s="484">
        <f t="shared" si="1"/>
        <v>188</v>
      </c>
      <c r="Z14" s="484" t="s">
        <v>96</v>
      </c>
      <c r="AA14" s="484" t="s">
        <v>96</v>
      </c>
      <c r="AB14" s="487">
        <v>107</v>
      </c>
      <c r="AC14" s="487">
        <v>51</v>
      </c>
      <c r="AD14" s="487">
        <v>56</v>
      </c>
      <c r="AE14" s="487" t="s">
        <v>96</v>
      </c>
      <c r="AF14" s="487" t="s">
        <v>96</v>
      </c>
      <c r="AG14" s="487">
        <v>95</v>
      </c>
      <c r="AH14" s="487">
        <v>38</v>
      </c>
      <c r="AI14" s="487">
        <v>57</v>
      </c>
      <c r="AJ14" s="487" t="s">
        <v>96</v>
      </c>
      <c r="AK14" s="487" t="s">
        <v>96</v>
      </c>
      <c r="AL14" s="487">
        <v>107</v>
      </c>
      <c r="AM14" s="487">
        <v>49</v>
      </c>
      <c r="AN14" s="487">
        <v>58</v>
      </c>
      <c r="AO14" s="487" t="s">
        <v>96</v>
      </c>
      <c r="AP14" s="487" t="s">
        <v>96</v>
      </c>
      <c r="AQ14" s="487">
        <v>108</v>
      </c>
      <c r="AR14" s="487">
        <v>49</v>
      </c>
      <c r="AS14" s="487">
        <v>59</v>
      </c>
      <c r="AT14" s="487" t="s">
        <v>96</v>
      </c>
      <c r="AU14" s="487" t="s">
        <v>96</v>
      </c>
      <c r="AV14" s="493">
        <f t="shared" si="2"/>
        <v>417</v>
      </c>
      <c r="AW14" s="487">
        <f t="shared" si="2"/>
        <v>187</v>
      </c>
      <c r="AX14" s="487">
        <f t="shared" si="2"/>
        <v>230</v>
      </c>
      <c r="AY14" s="487" t="s">
        <v>96</v>
      </c>
      <c r="AZ14" s="487" t="s">
        <v>96</v>
      </c>
      <c r="BA14" s="487">
        <v>122</v>
      </c>
      <c r="BB14" s="487">
        <v>62</v>
      </c>
      <c r="BC14" s="487">
        <v>60</v>
      </c>
      <c r="BD14" s="487" t="s">
        <v>96</v>
      </c>
      <c r="BE14" s="487" t="s">
        <v>96</v>
      </c>
      <c r="BF14" s="487">
        <v>114</v>
      </c>
      <c r="BG14" s="487">
        <v>57</v>
      </c>
      <c r="BH14" s="487">
        <v>57</v>
      </c>
      <c r="BI14" s="487" t="s">
        <v>96</v>
      </c>
      <c r="BJ14" s="487"/>
      <c r="BK14" s="487">
        <v>73</v>
      </c>
      <c r="BL14" s="487">
        <v>49</v>
      </c>
      <c r="BM14" s="487">
        <v>25</v>
      </c>
      <c r="BN14" s="487" t="s">
        <v>96</v>
      </c>
      <c r="BO14" s="487" t="s">
        <v>96</v>
      </c>
      <c r="BP14" s="487">
        <v>44</v>
      </c>
      <c r="BQ14" s="487">
        <v>44</v>
      </c>
      <c r="BR14" s="487">
        <v>0</v>
      </c>
      <c r="BS14" s="487" t="s">
        <v>96</v>
      </c>
      <c r="BT14" s="487" t="s">
        <v>96</v>
      </c>
      <c r="BU14" s="493">
        <f t="shared" si="3"/>
        <v>353</v>
      </c>
      <c r="BV14" s="487">
        <f>BB14+BG14+BL14+BQ14</f>
        <v>212</v>
      </c>
      <c r="BW14" s="487">
        <f t="shared" si="4"/>
        <v>142</v>
      </c>
      <c r="BX14" s="487" t="s">
        <v>96</v>
      </c>
      <c r="BY14" s="487" t="s">
        <v>96</v>
      </c>
      <c r="BZ14" s="487">
        <v>59</v>
      </c>
      <c r="CA14" s="487">
        <v>59</v>
      </c>
      <c r="CB14" s="487" t="s">
        <v>96</v>
      </c>
      <c r="CC14" s="487" t="s">
        <v>96</v>
      </c>
      <c r="CD14" s="487" t="s">
        <v>96</v>
      </c>
      <c r="CE14" s="487">
        <v>59</v>
      </c>
      <c r="CF14" s="487">
        <v>59</v>
      </c>
      <c r="CG14" s="487" t="s">
        <v>96</v>
      </c>
      <c r="CH14" s="487" t="s">
        <v>96</v>
      </c>
      <c r="CI14" s="487" t="s">
        <v>96</v>
      </c>
      <c r="CJ14" s="487">
        <v>53</v>
      </c>
      <c r="CK14" s="487">
        <v>53</v>
      </c>
      <c r="CL14" s="487" t="s">
        <v>96</v>
      </c>
      <c r="CM14" s="487" t="s">
        <v>96</v>
      </c>
      <c r="CN14" s="487" t="s">
        <v>96</v>
      </c>
      <c r="CO14" s="487">
        <v>78</v>
      </c>
      <c r="CP14" s="487">
        <v>42</v>
      </c>
      <c r="CQ14" s="487">
        <v>36</v>
      </c>
      <c r="CR14" s="487" t="s">
        <v>96</v>
      </c>
      <c r="CS14" s="487" t="s">
        <v>96</v>
      </c>
      <c r="CT14" s="493">
        <f t="shared" si="5"/>
        <v>249</v>
      </c>
      <c r="CU14" s="487">
        <f>CA14+CF14+CK14+CP14</f>
        <v>213</v>
      </c>
      <c r="CV14" s="487">
        <f>CQ14</f>
        <v>36</v>
      </c>
      <c r="CW14" s="487" t="s">
        <v>96</v>
      </c>
      <c r="CX14" s="487" t="s">
        <v>96</v>
      </c>
      <c r="CY14" s="487">
        <v>78</v>
      </c>
      <c r="CZ14" s="487">
        <v>46</v>
      </c>
      <c r="DA14" s="487">
        <v>32</v>
      </c>
      <c r="DB14" s="487" t="s">
        <v>96</v>
      </c>
      <c r="DC14" s="487" t="s">
        <v>96</v>
      </c>
      <c r="DD14" s="487">
        <v>71</v>
      </c>
      <c r="DE14" s="487">
        <v>29</v>
      </c>
      <c r="DF14" s="487">
        <v>44</v>
      </c>
      <c r="DG14" s="487" t="s">
        <v>96</v>
      </c>
      <c r="DH14" s="487" t="s">
        <v>96</v>
      </c>
      <c r="DI14" s="487">
        <v>111</v>
      </c>
      <c r="DJ14" s="487">
        <v>56</v>
      </c>
      <c r="DK14" s="487">
        <v>56</v>
      </c>
      <c r="DL14" s="487" t="s">
        <v>96</v>
      </c>
      <c r="DM14" s="487" t="s">
        <v>96</v>
      </c>
      <c r="DN14" s="487">
        <v>104</v>
      </c>
      <c r="DO14" s="487">
        <v>51</v>
      </c>
      <c r="DP14" s="487">
        <v>52</v>
      </c>
      <c r="DQ14" s="487" t="s">
        <v>96</v>
      </c>
      <c r="DR14" s="487" t="s">
        <v>96</v>
      </c>
      <c r="DS14" s="493">
        <v>364</v>
      </c>
      <c r="DT14" s="487">
        <v>182</v>
      </c>
      <c r="DU14" s="487">
        <v>184</v>
      </c>
      <c r="DV14" s="487" t="s">
        <v>96</v>
      </c>
      <c r="DW14" s="487" t="s">
        <v>96</v>
      </c>
      <c r="DX14" s="487">
        <v>108</v>
      </c>
      <c r="DY14" s="487">
        <v>50</v>
      </c>
      <c r="DZ14" s="487">
        <v>60</v>
      </c>
      <c r="EA14" s="487" t="s">
        <v>96</v>
      </c>
      <c r="EB14" s="487" t="s">
        <v>96</v>
      </c>
      <c r="EC14" s="487">
        <v>97</v>
      </c>
      <c r="ED14" s="487">
        <v>43</v>
      </c>
      <c r="EE14" s="487">
        <v>54</v>
      </c>
      <c r="EF14" s="487" t="s">
        <v>96</v>
      </c>
      <c r="EG14" s="487" t="s">
        <v>96</v>
      </c>
      <c r="EH14" s="487">
        <v>90</v>
      </c>
      <c r="EI14" s="487">
        <v>53</v>
      </c>
      <c r="EJ14" s="487">
        <v>39</v>
      </c>
      <c r="EK14" s="487" t="s">
        <v>96</v>
      </c>
      <c r="EL14" s="487" t="s">
        <v>96</v>
      </c>
      <c r="EM14" s="487">
        <v>75</v>
      </c>
      <c r="EN14" s="487">
        <v>23</v>
      </c>
      <c r="EO14" s="487">
        <v>52</v>
      </c>
      <c r="EP14" s="487" t="s">
        <v>96</v>
      </c>
      <c r="EQ14" s="487" t="s">
        <v>96</v>
      </c>
      <c r="ER14" s="493">
        <v>370</v>
      </c>
      <c r="ES14" s="487">
        <v>169</v>
      </c>
      <c r="ET14" s="487">
        <v>205</v>
      </c>
      <c r="EU14" s="487" t="s">
        <v>96</v>
      </c>
      <c r="EV14" s="487" t="s">
        <v>96</v>
      </c>
      <c r="EW14" s="487">
        <v>112</v>
      </c>
      <c r="EX14" s="487">
        <v>58</v>
      </c>
      <c r="EY14" s="487">
        <v>54</v>
      </c>
      <c r="EZ14" s="487" t="s">
        <v>96</v>
      </c>
      <c r="FA14" s="487" t="s">
        <v>96</v>
      </c>
      <c r="FB14" s="487">
        <v>116</v>
      </c>
      <c r="FC14" s="487">
        <v>65</v>
      </c>
      <c r="FD14" s="487">
        <v>51</v>
      </c>
      <c r="FE14" s="487" t="s">
        <v>96</v>
      </c>
      <c r="FF14" s="487" t="s">
        <v>96</v>
      </c>
      <c r="FG14" s="487">
        <v>101</v>
      </c>
      <c r="FH14" s="487">
        <v>48</v>
      </c>
      <c r="FI14" s="487">
        <v>53</v>
      </c>
      <c r="FJ14" s="487" t="s">
        <v>96</v>
      </c>
      <c r="FK14" s="487" t="s">
        <v>96</v>
      </c>
      <c r="FL14" s="487">
        <v>95</v>
      </c>
      <c r="FM14" s="487">
        <v>55</v>
      </c>
      <c r="FN14" s="487">
        <v>40</v>
      </c>
      <c r="FO14" s="487" t="s">
        <v>96</v>
      </c>
      <c r="FP14" s="487" t="s">
        <v>96</v>
      </c>
      <c r="FQ14" s="487">
        <v>424</v>
      </c>
      <c r="FR14" s="487">
        <v>226</v>
      </c>
      <c r="FS14" s="487">
        <v>198</v>
      </c>
      <c r="FT14" s="487" t="s">
        <v>96</v>
      </c>
      <c r="FU14" s="487" t="s">
        <v>96</v>
      </c>
      <c r="FV14" s="487">
        <v>102</v>
      </c>
      <c r="FW14" s="487">
        <v>50</v>
      </c>
      <c r="FX14" s="487">
        <v>52</v>
      </c>
      <c r="FY14" s="487" t="s">
        <v>96</v>
      </c>
      <c r="FZ14" s="487" t="s">
        <v>96</v>
      </c>
      <c r="GA14" s="487"/>
      <c r="GB14" s="487"/>
      <c r="GC14" s="487"/>
      <c r="GD14" s="487"/>
      <c r="GE14" s="487"/>
      <c r="GF14" s="487"/>
      <c r="GG14" s="487"/>
      <c r="GH14" s="487"/>
      <c r="GI14" s="487"/>
      <c r="GJ14" s="487"/>
      <c r="GK14" s="487"/>
      <c r="GL14" s="487"/>
      <c r="GM14" s="487"/>
      <c r="GN14" s="487"/>
      <c r="GO14" s="487"/>
      <c r="GP14" s="487"/>
      <c r="GQ14" s="487"/>
      <c r="GR14" s="487"/>
      <c r="GS14" s="487"/>
      <c r="GT14" s="487"/>
    </row>
    <row r="15" spans="2:202" ht="30">
      <c r="B15" s="483" t="s">
        <v>364</v>
      </c>
      <c r="C15" s="484">
        <v>293</v>
      </c>
      <c r="D15" s="485" t="s">
        <v>96</v>
      </c>
      <c r="E15" s="485">
        <v>1</v>
      </c>
      <c r="F15" s="485" t="s">
        <v>96</v>
      </c>
      <c r="G15" s="485">
        <v>292</v>
      </c>
      <c r="H15" s="484">
        <v>259</v>
      </c>
      <c r="I15" s="485" t="s">
        <v>96</v>
      </c>
      <c r="J15" s="485"/>
      <c r="K15" s="485" t="s">
        <v>96</v>
      </c>
      <c r="L15" s="485">
        <v>259</v>
      </c>
      <c r="M15" s="484">
        <v>170</v>
      </c>
      <c r="N15" s="485" t="s">
        <v>96</v>
      </c>
      <c r="O15" s="485"/>
      <c r="P15" s="485" t="s">
        <v>96</v>
      </c>
      <c r="Q15" s="485">
        <v>170</v>
      </c>
      <c r="R15" s="484">
        <v>306</v>
      </c>
      <c r="S15" s="485" t="s">
        <v>96</v>
      </c>
      <c r="T15" s="485">
        <v>0</v>
      </c>
      <c r="U15" s="485" t="s">
        <v>96</v>
      </c>
      <c r="V15" s="485">
        <v>306</v>
      </c>
      <c r="W15" s="496">
        <f t="shared" si="1"/>
        <v>1028</v>
      </c>
      <c r="X15" s="484" t="s">
        <v>96</v>
      </c>
      <c r="Y15" s="484" t="s">
        <v>96</v>
      </c>
      <c r="Z15" s="484" t="s">
        <v>96</v>
      </c>
      <c r="AA15" s="484">
        <f>G15+L15+Q15+V15</f>
        <v>1027</v>
      </c>
      <c r="AB15" s="487">
        <v>313</v>
      </c>
      <c r="AC15" s="487" t="s">
        <v>96</v>
      </c>
      <c r="AD15" s="487" t="s">
        <v>96</v>
      </c>
      <c r="AE15" s="487" t="s">
        <v>96</v>
      </c>
      <c r="AF15" s="487">
        <v>313</v>
      </c>
      <c r="AG15" s="487">
        <v>243</v>
      </c>
      <c r="AH15" s="487" t="s">
        <v>96</v>
      </c>
      <c r="AI15" s="487" t="s">
        <v>96</v>
      </c>
      <c r="AJ15" s="487" t="s">
        <v>96</v>
      </c>
      <c r="AK15" s="487">
        <v>243</v>
      </c>
      <c r="AL15" s="487">
        <v>295</v>
      </c>
      <c r="AM15" s="487" t="s">
        <v>96</v>
      </c>
      <c r="AN15" s="487" t="s">
        <v>96</v>
      </c>
      <c r="AO15" s="487" t="s">
        <v>96</v>
      </c>
      <c r="AP15" s="487">
        <v>295</v>
      </c>
      <c r="AQ15" s="487">
        <v>306</v>
      </c>
      <c r="AR15" s="487" t="s">
        <v>96</v>
      </c>
      <c r="AS15" s="487" t="s">
        <v>96</v>
      </c>
      <c r="AT15" s="487" t="s">
        <v>96</v>
      </c>
      <c r="AU15" s="487">
        <v>306</v>
      </c>
      <c r="AV15" s="493">
        <f t="shared" si="2"/>
        <v>1157</v>
      </c>
      <c r="AW15" s="487" t="s">
        <v>96</v>
      </c>
      <c r="AX15" s="487" t="s">
        <v>96</v>
      </c>
      <c r="AY15" s="487" t="s">
        <v>96</v>
      </c>
      <c r="AZ15" s="487">
        <f t="shared" si="2"/>
        <v>1157</v>
      </c>
      <c r="BA15" s="487">
        <v>287</v>
      </c>
      <c r="BB15" s="487" t="s">
        <v>96</v>
      </c>
      <c r="BC15" s="487" t="s">
        <v>96</v>
      </c>
      <c r="BD15" s="487" t="s">
        <v>96</v>
      </c>
      <c r="BE15" s="487">
        <v>287</v>
      </c>
      <c r="BF15" s="487">
        <v>309</v>
      </c>
      <c r="BG15" s="487" t="s">
        <v>96</v>
      </c>
      <c r="BH15" s="487" t="s">
        <v>96</v>
      </c>
      <c r="BI15" s="487" t="s">
        <v>96</v>
      </c>
      <c r="BJ15" s="487">
        <v>309</v>
      </c>
      <c r="BK15" s="487">
        <v>251</v>
      </c>
      <c r="BL15" s="487" t="s">
        <v>96</v>
      </c>
      <c r="BM15" s="487" t="s">
        <v>96</v>
      </c>
      <c r="BN15" s="487" t="s">
        <v>96</v>
      </c>
      <c r="BO15" s="487">
        <v>251</v>
      </c>
      <c r="BP15" s="487">
        <v>300</v>
      </c>
      <c r="BQ15" s="487" t="s">
        <v>96</v>
      </c>
      <c r="BR15" s="487" t="s">
        <v>96</v>
      </c>
      <c r="BS15" s="487" t="s">
        <v>96</v>
      </c>
      <c r="BT15" s="487">
        <v>300</v>
      </c>
      <c r="BU15" s="493">
        <f t="shared" si="3"/>
        <v>1147</v>
      </c>
      <c r="BV15" s="487" t="s">
        <v>96</v>
      </c>
      <c r="BW15" s="487" t="s">
        <v>96</v>
      </c>
      <c r="BX15" s="487" t="s">
        <v>96</v>
      </c>
      <c r="BY15" s="487">
        <f>BE15+BJ15+BO15+BT15</f>
        <v>1147</v>
      </c>
      <c r="BZ15" s="487">
        <v>304</v>
      </c>
      <c r="CA15" s="487" t="s">
        <v>96</v>
      </c>
      <c r="CB15" s="487" t="s">
        <v>96</v>
      </c>
      <c r="CC15" s="487" t="s">
        <v>96</v>
      </c>
      <c r="CD15" s="487">
        <v>304</v>
      </c>
      <c r="CE15" s="487">
        <v>320</v>
      </c>
      <c r="CF15" s="487" t="s">
        <v>96</v>
      </c>
      <c r="CG15" s="487">
        <v>98</v>
      </c>
      <c r="CH15" s="487" t="s">
        <v>96</v>
      </c>
      <c r="CI15" s="487">
        <v>222</v>
      </c>
      <c r="CJ15" s="487">
        <v>217</v>
      </c>
      <c r="CK15" s="487" t="s">
        <v>96</v>
      </c>
      <c r="CL15" s="487">
        <v>29</v>
      </c>
      <c r="CM15" s="487" t="s">
        <v>96</v>
      </c>
      <c r="CN15" s="487">
        <v>187</v>
      </c>
      <c r="CO15" s="487">
        <v>317</v>
      </c>
      <c r="CP15" s="487" t="s">
        <v>96</v>
      </c>
      <c r="CQ15" s="487">
        <v>47</v>
      </c>
      <c r="CR15" s="487" t="s">
        <v>96</v>
      </c>
      <c r="CS15" s="487">
        <v>270</v>
      </c>
      <c r="CT15" s="493">
        <f t="shared" si="5"/>
        <v>1158</v>
      </c>
      <c r="CU15" s="487" t="s">
        <v>96</v>
      </c>
      <c r="CV15" s="487">
        <f>CG15+CL15+CQ15</f>
        <v>174</v>
      </c>
      <c r="CW15" s="487" t="s">
        <v>96</v>
      </c>
      <c r="CX15" s="487">
        <f>CD15+CI15+CN15+CS15</f>
        <v>983</v>
      </c>
      <c r="CY15" s="487">
        <v>268</v>
      </c>
      <c r="CZ15" s="487" t="s">
        <v>96</v>
      </c>
      <c r="DA15" s="487">
        <v>45</v>
      </c>
      <c r="DB15" s="487" t="s">
        <v>96</v>
      </c>
      <c r="DC15" s="487">
        <v>223</v>
      </c>
      <c r="DD15" s="487">
        <v>296</v>
      </c>
      <c r="DE15" s="487" t="s">
        <v>96</v>
      </c>
      <c r="DF15" s="487">
        <v>47</v>
      </c>
      <c r="DG15" s="487" t="s">
        <v>96</v>
      </c>
      <c r="DH15" s="487">
        <v>249</v>
      </c>
      <c r="DI15" s="487">
        <v>284</v>
      </c>
      <c r="DJ15" s="487" t="s">
        <v>96</v>
      </c>
      <c r="DK15" s="487">
        <v>45</v>
      </c>
      <c r="DL15" s="487" t="s">
        <v>96</v>
      </c>
      <c r="DM15" s="487">
        <v>239</v>
      </c>
      <c r="DN15" s="487">
        <v>240</v>
      </c>
      <c r="DO15" s="487" t="s">
        <v>96</v>
      </c>
      <c r="DP15" s="487">
        <v>47</v>
      </c>
      <c r="DQ15" s="487" t="s">
        <v>96</v>
      </c>
      <c r="DR15" s="487">
        <v>193</v>
      </c>
      <c r="DS15" s="493">
        <v>1088</v>
      </c>
      <c r="DT15" s="487" t="s">
        <v>96</v>
      </c>
      <c r="DU15" s="487">
        <v>139</v>
      </c>
      <c r="DV15" s="487" t="s">
        <v>96</v>
      </c>
      <c r="DW15" s="487">
        <v>904</v>
      </c>
      <c r="DX15" s="487">
        <v>308</v>
      </c>
      <c r="DY15" s="487" t="s">
        <v>96</v>
      </c>
      <c r="DZ15" s="487">
        <v>53</v>
      </c>
      <c r="EA15" s="487" t="s">
        <v>96</v>
      </c>
      <c r="EB15" s="487">
        <v>256</v>
      </c>
      <c r="EC15" s="487">
        <v>244</v>
      </c>
      <c r="ED15" s="487" t="s">
        <v>96</v>
      </c>
      <c r="EE15" s="487">
        <v>56</v>
      </c>
      <c r="EF15" s="487" t="s">
        <v>96</v>
      </c>
      <c r="EG15" s="487">
        <v>188</v>
      </c>
      <c r="EH15" s="487">
        <v>295</v>
      </c>
      <c r="EI15" s="487" t="s">
        <v>96</v>
      </c>
      <c r="EJ15" s="487">
        <v>38</v>
      </c>
      <c r="EK15" s="487" t="s">
        <v>96</v>
      </c>
      <c r="EL15" s="487">
        <v>257</v>
      </c>
      <c r="EM15" s="487">
        <v>227</v>
      </c>
      <c r="EN15" s="487" t="s">
        <v>96</v>
      </c>
      <c r="EO15" s="487">
        <v>49</v>
      </c>
      <c r="EP15" s="487" t="s">
        <v>96</v>
      </c>
      <c r="EQ15" s="487">
        <v>178</v>
      </c>
      <c r="ER15" s="493">
        <v>1074</v>
      </c>
      <c r="ES15" s="487" t="s">
        <v>96</v>
      </c>
      <c r="ET15" s="487">
        <v>196</v>
      </c>
      <c r="EU15" s="487" t="s">
        <v>96</v>
      </c>
      <c r="EV15" s="487">
        <v>879</v>
      </c>
      <c r="EW15" s="487">
        <v>297</v>
      </c>
      <c r="EX15" s="487" t="s">
        <v>96</v>
      </c>
      <c r="EY15" s="487">
        <v>50</v>
      </c>
      <c r="EZ15" s="487" t="s">
        <v>96</v>
      </c>
      <c r="FA15" s="487">
        <v>247</v>
      </c>
      <c r="FB15" s="487">
        <v>205</v>
      </c>
      <c r="FC15" s="487" t="s">
        <v>96</v>
      </c>
      <c r="FD15" s="487">
        <v>38</v>
      </c>
      <c r="FE15" s="487" t="s">
        <v>96</v>
      </c>
      <c r="FF15" s="487">
        <v>167</v>
      </c>
      <c r="FG15" s="487">
        <v>267</v>
      </c>
      <c r="FH15" s="487" t="s">
        <v>96</v>
      </c>
      <c r="FI15" s="487">
        <v>44</v>
      </c>
      <c r="FJ15" s="487" t="s">
        <v>96</v>
      </c>
      <c r="FK15" s="487">
        <v>223</v>
      </c>
      <c r="FL15" s="487">
        <v>290</v>
      </c>
      <c r="FM15" s="487" t="s">
        <v>96</v>
      </c>
      <c r="FN15" s="487">
        <v>41</v>
      </c>
      <c r="FO15" s="487" t="s">
        <v>96</v>
      </c>
      <c r="FP15" s="487">
        <v>250</v>
      </c>
      <c r="FQ15" s="487">
        <v>1059</v>
      </c>
      <c r="FR15" s="487" t="s">
        <v>96</v>
      </c>
      <c r="FS15" s="487">
        <v>173</v>
      </c>
      <c r="FT15" s="487" t="s">
        <v>96</v>
      </c>
      <c r="FU15" s="487">
        <v>887</v>
      </c>
      <c r="FV15" s="487">
        <v>286</v>
      </c>
      <c r="FW15" s="487" t="s">
        <v>96</v>
      </c>
      <c r="FX15" s="487">
        <v>49</v>
      </c>
      <c r="FY15" s="487" t="s">
        <v>96</v>
      </c>
      <c r="FZ15" s="487">
        <v>238</v>
      </c>
      <c r="GA15" s="487"/>
      <c r="GB15" s="487"/>
      <c r="GC15" s="487"/>
      <c r="GD15" s="487"/>
      <c r="GE15" s="487"/>
      <c r="GF15" s="487"/>
      <c r="GG15" s="487"/>
      <c r="GH15" s="487"/>
      <c r="GI15" s="487"/>
      <c r="GJ15" s="487"/>
      <c r="GK15" s="487"/>
      <c r="GL15" s="487"/>
      <c r="GM15" s="487"/>
      <c r="GN15" s="487"/>
      <c r="GO15" s="487"/>
      <c r="GP15" s="487"/>
      <c r="GQ15" s="487"/>
      <c r="GR15" s="487"/>
      <c r="GS15" s="487"/>
      <c r="GT15" s="487"/>
    </row>
    <row r="16" spans="2:202" ht="20.25">
      <c r="B16" s="483" t="s">
        <v>365</v>
      </c>
      <c r="C16" s="484">
        <v>107</v>
      </c>
      <c r="D16" s="485" t="s">
        <v>96</v>
      </c>
      <c r="E16" s="485">
        <v>0</v>
      </c>
      <c r="F16" s="485" t="s">
        <v>96</v>
      </c>
      <c r="G16" s="485">
        <v>110</v>
      </c>
      <c r="H16" s="484">
        <v>102</v>
      </c>
      <c r="I16" s="485" t="s">
        <v>96</v>
      </c>
      <c r="J16" s="485"/>
      <c r="K16" s="485" t="s">
        <v>96</v>
      </c>
      <c r="L16" s="485">
        <v>105</v>
      </c>
      <c r="M16" s="484">
        <v>105</v>
      </c>
      <c r="N16" s="485" t="s">
        <v>96</v>
      </c>
      <c r="O16" s="485"/>
      <c r="P16" s="485" t="s">
        <v>96</v>
      </c>
      <c r="Q16" s="485">
        <v>108</v>
      </c>
      <c r="R16" s="484">
        <v>110</v>
      </c>
      <c r="S16" s="485" t="s">
        <v>96</v>
      </c>
      <c r="T16" s="485">
        <v>0</v>
      </c>
      <c r="U16" s="485" t="s">
        <v>96</v>
      </c>
      <c r="V16" s="485">
        <v>113</v>
      </c>
      <c r="W16" s="496">
        <f t="shared" si="1"/>
        <v>424</v>
      </c>
      <c r="X16" s="484" t="s">
        <v>96</v>
      </c>
      <c r="Y16" s="484" t="s">
        <v>96</v>
      </c>
      <c r="Z16" s="484" t="s">
        <v>96</v>
      </c>
      <c r="AA16" s="484">
        <f>G16+L16+Q16+V16</f>
        <v>436</v>
      </c>
      <c r="AB16" s="487">
        <v>118</v>
      </c>
      <c r="AC16" s="487" t="s">
        <v>96</v>
      </c>
      <c r="AD16" s="487" t="s">
        <v>96</v>
      </c>
      <c r="AE16" s="487" t="s">
        <v>96</v>
      </c>
      <c r="AF16" s="487">
        <v>121</v>
      </c>
      <c r="AG16" s="487">
        <v>100</v>
      </c>
      <c r="AH16" s="487" t="s">
        <v>96</v>
      </c>
      <c r="AI16" s="487" t="s">
        <v>96</v>
      </c>
      <c r="AJ16" s="487" t="s">
        <v>96</v>
      </c>
      <c r="AK16" s="487">
        <v>104</v>
      </c>
      <c r="AL16" s="487">
        <v>106</v>
      </c>
      <c r="AM16" s="487" t="s">
        <v>96</v>
      </c>
      <c r="AN16" s="487" t="s">
        <v>96</v>
      </c>
      <c r="AO16" s="487" t="s">
        <v>96</v>
      </c>
      <c r="AP16" s="487">
        <v>109</v>
      </c>
      <c r="AQ16" s="487">
        <v>100</v>
      </c>
      <c r="AR16" s="487" t="s">
        <v>96</v>
      </c>
      <c r="AS16" s="487" t="s">
        <v>96</v>
      </c>
      <c r="AT16" s="487" t="s">
        <v>96</v>
      </c>
      <c r="AU16" s="487">
        <v>103</v>
      </c>
      <c r="AV16" s="493">
        <f t="shared" si="2"/>
        <v>424</v>
      </c>
      <c r="AW16" s="487" t="s">
        <v>96</v>
      </c>
      <c r="AX16" s="487" t="s">
        <v>96</v>
      </c>
      <c r="AY16" s="487" t="s">
        <v>96</v>
      </c>
      <c r="AZ16" s="487">
        <f t="shared" si="2"/>
        <v>437</v>
      </c>
      <c r="BA16" s="487">
        <v>118</v>
      </c>
      <c r="BB16" s="487" t="s">
        <v>96</v>
      </c>
      <c r="BC16" s="487" t="s">
        <v>96</v>
      </c>
      <c r="BD16" s="487" t="s">
        <v>96</v>
      </c>
      <c r="BE16" s="487">
        <v>121</v>
      </c>
      <c r="BF16" s="487">
        <v>121</v>
      </c>
      <c r="BG16" s="487" t="s">
        <v>96</v>
      </c>
      <c r="BH16" s="487" t="s">
        <v>96</v>
      </c>
      <c r="BI16" s="487" t="s">
        <v>96</v>
      </c>
      <c r="BJ16" s="487">
        <v>124</v>
      </c>
      <c r="BK16" s="487">
        <v>106</v>
      </c>
      <c r="BL16" s="487" t="s">
        <v>96</v>
      </c>
      <c r="BM16" s="487" t="s">
        <v>96</v>
      </c>
      <c r="BN16" s="487" t="s">
        <v>96</v>
      </c>
      <c r="BO16" s="487">
        <v>109</v>
      </c>
      <c r="BP16" s="487">
        <v>96</v>
      </c>
      <c r="BQ16" s="487" t="s">
        <v>96</v>
      </c>
      <c r="BR16" s="487" t="s">
        <v>96</v>
      </c>
      <c r="BS16" s="487" t="s">
        <v>96</v>
      </c>
      <c r="BT16" s="487">
        <v>98</v>
      </c>
      <c r="BU16" s="493">
        <f t="shared" si="3"/>
        <v>441</v>
      </c>
      <c r="BV16" s="487" t="s">
        <v>96</v>
      </c>
      <c r="BW16" s="487" t="s">
        <v>96</v>
      </c>
      <c r="BX16" s="487" t="s">
        <v>96</v>
      </c>
      <c r="BY16" s="487">
        <f>BE16+BJ16+BO16+BT16</f>
        <v>452</v>
      </c>
      <c r="BZ16" s="487">
        <v>90</v>
      </c>
      <c r="CA16" s="487" t="s">
        <v>96</v>
      </c>
      <c r="CB16" s="487" t="s">
        <v>96</v>
      </c>
      <c r="CC16" s="487" t="s">
        <v>96</v>
      </c>
      <c r="CD16" s="487">
        <v>94</v>
      </c>
      <c r="CE16" s="487">
        <v>116</v>
      </c>
      <c r="CF16" s="487" t="s">
        <v>96</v>
      </c>
      <c r="CG16" s="487">
        <v>28</v>
      </c>
      <c r="CH16" s="487" t="s">
        <v>96</v>
      </c>
      <c r="CI16" s="487">
        <v>91</v>
      </c>
      <c r="CJ16" s="487">
        <v>95</v>
      </c>
      <c r="CK16" s="487" t="s">
        <v>96</v>
      </c>
      <c r="CL16" s="487">
        <v>13</v>
      </c>
      <c r="CM16" s="487" t="s">
        <v>96</v>
      </c>
      <c r="CN16" s="487">
        <v>85</v>
      </c>
      <c r="CO16" s="487">
        <v>70</v>
      </c>
      <c r="CP16" s="487" t="s">
        <v>96</v>
      </c>
      <c r="CQ16" s="487">
        <v>21</v>
      </c>
      <c r="CR16" s="487" t="s">
        <v>96</v>
      </c>
      <c r="CS16" s="487">
        <v>52</v>
      </c>
      <c r="CT16" s="493">
        <f t="shared" si="5"/>
        <v>371</v>
      </c>
      <c r="CU16" s="487" t="s">
        <v>96</v>
      </c>
      <c r="CV16" s="487">
        <f>CG16+CL16+CQ16</f>
        <v>62</v>
      </c>
      <c r="CW16" s="487" t="s">
        <v>96</v>
      </c>
      <c r="CX16" s="487">
        <f>CD16+CI16+CN16+CS16</f>
        <v>322</v>
      </c>
      <c r="CY16" s="487">
        <v>105</v>
      </c>
      <c r="CZ16" s="487" t="s">
        <v>96</v>
      </c>
      <c r="DA16" s="487">
        <v>23</v>
      </c>
      <c r="DB16" s="487" t="s">
        <v>96</v>
      </c>
      <c r="DC16" s="487">
        <v>85</v>
      </c>
      <c r="DD16" s="487">
        <v>98</v>
      </c>
      <c r="DE16" s="487" t="s">
        <v>96</v>
      </c>
      <c r="DF16" s="487">
        <v>26</v>
      </c>
      <c r="DG16" s="487" t="s">
        <v>96</v>
      </c>
      <c r="DH16" s="487">
        <v>75</v>
      </c>
      <c r="DI16" s="487">
        <v>95</v>
      </c>
      <c r="DJ16" s="487" t="s">
        <v>96</v>
      </c>
      <c r="DK16" s="487">
        <v>10</v>
      </c>
      <c r="DL16" s="487" t="s">
        <v>96</v>
      </c>
      <c r="DM16" s="487">
        <v>86</v>
      </c>
      <c r="DN16" s="487">
        <v>97</v>
      </c>
      <c r="DO16" s="487" t="s">
        <v>96</v>
      </c>
      <c r="DP16" s="487">
        <v>22</v>
      </c>
      <c r="DQ16" s="487" t="s">
        <v>96</v>
      </c>
      <c r="DR16" s="487">
        <v>78</v>
      </c>
      <c r="DS16" s="493">
        <v>395</v>
      </c>
      <c r="DT16" s="487" t="s">
        <v>96</v>
      </c>
      <c r="DU16" s="487">
        <v>58</v>
      </c>
      <c r="DV16" s="487" t="s">
        <v>96</v>
      </c>
      <c r="DW16" s="487">
        <v>324</v>
      </c>
      <c r="DX16" s="487">
        <v>112</v>
      </c>
      <c r="DY16" s="487" t="s">
        <v>96</v>
      </c>
      <c r="DZ16" s="487">
        <v>27</v>
      </c>
      <c r="EA16" s="487" t="s">
        <v>96</v>
      </c>
      <c r="EB16" s="487">
        <v>88</v>
      </c>
      <c r="EC16" s="487">
        <v>92</v>
      </c>
      <c r="ED16" s="487" t="s">
        <v>96</v>
      </c>
      <c r="EE16" s="487">
        <v>25</v>
      </c>
      <c r="EF16" s="487" t="s">
        <v>96</v>
      </c>
      <c r="EG16" s="487">
        <v>70</v>
      </c>
      <c r="EH16" s="487">
        <v>96</v>
      </c>
      <c r="EI16" s="487" t="s">
        <v>96</v>
      </c>
      <c r="EJ16" s="487">
        <v>19</v>
      </c>
      <c r="EK16" s="487" t="s">
        <v>96</v>
      </c>
      <c r="EL16" s="487">
        <v>79</v>
      </c>
      <c r="EM16" s="487">
        <v>83</v>
      </c>
      <c r="EN16" s="487" t="s">
        <v>96</v>
      </c>
      <c r="EO16" s="487">
        <v>29</v>
      </c>
      <c r="EP16" s="487" t="s">
        <v>96</v>
      </c>
      <c r="EQ16" s="487">
        <v>57</v>
      </c>
      <c r="ER16" s="493">
        <v>383</v>
      </c>
      <c r="ES16" s="487" t="s">
        <v>96</v>
      </c>
      <c r="ET16" s="487">
        <v>100</v>
      </c>
      <c r="EU16" s="487" t="s">
        <v>96</v>
      </c>
      <c r="EV16" s="487">
        <v>294</v>
      </c>
      <c r="EW16" s="487">
        <v>97</v>
      </c>
      <c r="EX16" s="487" t="s">
        <v>96</v>
      </c>
      <c r="EY16" s="487">
        <v>22</v>
      </c>
      <c r="EZ16" s="487" t="s">
        <v>96</v>
      </c>
      <c r="FA16" s="487">
        <v>75</v>
      </c>
      <c r="FB16" s="487">
        <v>107</v>
      </c>
      <c r="FC16" s="487" t="s">
        <v>96</v>
      </c>
      <c r="FD16" s="487">
        <v>22</v>
      </c>
      <c r="FE16" s="487" t="s">
        <v>96</v>
      </c>
      <c r="FF16" s="487">
        <v>86</v>
      </c>
      <c r="FG16" s="487">
        <v>84</v>
      </c>
      <c r="FH16" s="487" t="s">
        <v>96</v>
      </c>
      <c r="FI16" s="487">
        <v>14</v>
      </c>
      <c r="FJ16" s="487" t="s">
        <v>96</v>
      </c>
      <c r="FK16" s="487">
        <v>71</v>
      </c>
      <c r="FL16" s="487">
        <v>45</v>
      </c>
      <c r="FM16" s="487" t="s">
        <v>96</v>
      </c>
      <c r="FN16" s="487">
        <v>14</v>
      </c>
      <c r="FO16" s="487" t="s">
        <v>96</v>
      </c>
      <c r="FP16" s="487">
        <v>32</v>
      </c>
      <c r="FQ16" s="487">
        <v>333</v>
      </c>
      <c r="FR16" s="487" t="s">
        <v>96</v>
      </c>
      <c r="FS16" s="487">
        <v>72</v>
      </c>
      <c r="FT16" s="487" t="s">
        <v>96</v>
      </c>
      <c r="FU16" s="487">
        <v>264</v>
      </c>
      <c r="FV16" s="487">
        <v>105</v>
      </c>
      <c r="FW16" s="487" t="s">
        <v>96</v>
      </c>
      <c r="FX16" s="487">
        <v>26</v>
      </c>
      <c r="FY16" s="487" t="s">
        <v>96</v>
      </c>
      <c r="FZ16" s="487">
        <v>80</v>
      </c>
      <c r="GA16" s="487"/>
      <c r="GB16" s="487"/>
      <c r="GC16" s="487"/>
      <c r="GD16" s="487"/>
      <c r="GE16" s="487"/>
      <c r="GF16" s="487"/>
      <c r="GG16" s="487"/>
      <c r="GH16" s="487"/>
      <c r="GI16" s="487"/>
      <c r="GJ16" s="487"/>
      <c r="GK16" s="487"/>
      <c r="GL16" s="487"/>
      <c r="GM16" s="487"/>
      <c r="GN16" s="487"/>
      <c r="GO16" s="487"/>
      <c r="GP16" s="487"/>
      <c r="GQ16" s="487"/>
      <c r="GR16" s="487"/>
      <c r="GS16" s="487"/>
      <c r="GT16" s="487"/>
    </row>
    <row r="17" spans="2:202" ht="14.25">
      <c r="B17" s="483" t="s">
        <v>53</v>
      </c>
      <c r="C17" s="484">
        <v>152</v>
      </c>
      <c r="D17" s="485">
        <v>152</v>
      </c>
      <c r="E17" s="485">
        <v>0</v>
      </c>
      <c r="F17" s="485" t="s">
        <v>96</v>
      </c>
      <c r="G17" s="485" t="s">
        <v>96</v>
      </c>
      <c r="H17" s="484">
        <v>114</v>
      </c>
      <c r="I17" s="485">
        <v>114</v>
      </c>
      <c r="J17" s="485"/>
      <c r="K17" s="485" t="s">
        <v>96</v>
      </c>
      <c r="L17" s="485" t="s">
        <v>96</v>
      </c>
      <c r="M17" s="484">
        <v>150</v>
      </c>
      <c r="N17" s="485">
        <v>150</v>
      </c>
      <c r="O17" s="485"/>
      <c r="P17" s="485" t="s">
        <v>96</v>
      </c>
      <c r="Q17" s="485" t="s">
        <v>96</v>
      </c>
      <c r="R17" s="484">
        <v>150</v>
      </c>
      <c r="S17" s="485">
        <v>150</v>
      </c>
      <c r="T17" s="485">
        <v>0</v>
      </c>
      <c r="U17" s="485" t="s">
        <v>96</v>
      </c>
      <c r="V17" s="485" t="s">
        <v>96</v>
      </c>
      <c r="W17" s="496">
        <f t="shared" si="1"/>
        <v>566</v>
      </c>
      <c r="X17" s="484">
        <f t="shared" si="1"/>
        <v>566</v>
      </c>
      <c r="Y17" s="484" t="s">
        <v>96</v>
      </c>
      <c r="Z17" s="484" t="s">
        <v>96</v>
      </c>
      <c r="AA17" s="484" t="s">
        <v>96</v>
      </c>
      <c r="AB17" s="487">
        <v>147</v>
      </c>
      <c r="AC17" s="487">
        <v>147</v>
      </c>
      <c r="AD17" s="487" t="s">
        <v>96</v>
      </c>
      <c r="AE17" s="487" t="s">
        <v>96</v>
      </c>
      <c r="AF17" s="487" t="s">
        <v>96</v>
      </c>
      <c r="AG17" s="487">
        <v>94</v>
      </c>
      <c r="AH17" s="487">
        <v>94</v>
      </c>
      <c r="AI17" s="487" t="s">
        <v>96</v>
      </c>
      <c r="AJ17" s="487" t="s">
        <v>96</v>
      </c>
      <c r="AK17" s="487" t="s">
        <v>96</v>
      </c>
      <c r="AL17" s="487">
        <v>160</v>
      </c>
      <c r="AM17" s="487">
        <v>160</v>
      </c>
      <c r="AN17" s="487" t="s">
        <v>96</v>
      </c>
      <c r="AO17" s="487" t="s">
        <v>96</v>
      </c>
      <c r="AP17" s="487" t="s">
        <v>96</v>
      </c>
      <c r="AQ17" s="487">
        <v>160</v>
      </c>
      <c r="AR17" s="487">
        <v>160</v>
      </c>
      <c r="AS17" s="487" t="s">
        <v>96</v>
      </c>
      <c r="AT17" s="487" t="s">
        <v>96</v>
      </c>
      <c r="AU17" s="487" t="s">
        <v>96</v>
      </c>
      <c r="AV17" s="493">
        <f t="shared" si="2"/>
        <v>561</v>
      </c>
      <c r="AW17" s="487">
        <f t="shared" si="2"/>
        <v>561</v>
      </c>
      <c r="AX17" s="487" t="s">
        <v>96</v>
      </c>
      <c r="AY17" s="487" t="s">
        <v>96</v>
      </c>
      <c r="AZ17" s="487" t="s">
        <v>96</v>
      </c>
      <c r="BA17" s="487">
        <v>169</v>
      </c>
      <c r="BB17" s="487">
        <v>169</v>
      </c>
      <c r="BC17" s="487" t="s">
        <v>96</v>
      </c>
      <c r="BD17" s="487" t="s">
        <v>96</v>
      </c>
      <c r="BE17" s="487" t="s">
        <v>96</v>
      </c>
      <c r="BF17" s="487">
        <v>157</v>
      </c>
      <c r="BG17" s="487">
        <v>157</v>
      </c>
      <c r="BH17" s="487" t="s">
        <v>96</v>
      </c>
      <c r="BI17" s="487" t="s">
        <v>96</v>
      </c>
      <c r="BJ17" s="487" t="s">
        <v>96</v>
      </c>
      <c r="BK17" s="487">
        <v>144</v>
      </c>
      <c r="BL17" s="487">
        <v>144</v>
      </c>
      <c r="BM17" s="487" t="s">
        <v>96</v>
      </c>
      <c r="BN17" s="487" t="s">
        <v>96</v>
      </c>
      <c r="BO17" s="487" t="s">
        <v>96</v>
      </c>
      <c r="BP17" s="487">
        <v>114</v>
      </c>
      <c r="BQ17" s="487">
        <v>114</v>
      </c>
      <c r="BR17" s="487" t="s">
        <v>96</v>
      </c>
      <c r="BS17" s="487" t="s">
        <v>96</v>
      </c>
      <c r="BT17" s="487" t="s">
        <v>96</v>
      </c>
      <c r="BU17" s="493">
        <f t="shared" si="3"/>
        <v>584</v>
      </c>
      <c r="BV17" s="487">
        <f>BB17+BG17+BL17+BQ17</f>
        <v>584</v>
      </c>
      <c r="BW17" s="487" t="s">
        <v>96</v>
      </c>
      <c r="BX17" s="487" t="s">
        <v>96</v>
      </c>
      <c r="BY17" s="487" t="s">
        <v>96</v>
      </c>
      <c r="BZ17" s="487">
        <v>167</v>
      </c>
      <c r="CA17" s="487">
        <v>167</v>
      </c>
      <c r="CB17" s="487" t="s">
        <v>96</v>
      </c>
      <c r="CC17" s="487" t="s">
        <v>96</v>
      </c>
      <c r="CD17" s="487" t="s">
        <v>96</v>
      </c>
      <c r="CE17" s="487">
        <v>174</v>
      </c>
      <c r="CF17" s="487">
        <v>174</v>
      </c>
      <c r="CG17" s="487" t="s">
        <v>96</v>
      </c>
      <c r="CH17" s="487" t="s">
        <v>96</v>
      </c>
      <c r="CI17" s="487" t="s">
        <v>96</v>
      </c>
      <c r="CJ17" s="487">
        <v>134</v>
      </c>
      <c r="CK17" s="487">
        <v>134</v>
      </c>
      <c r="CL17" s="487" t="s">
        <v>96</v>
      </c>
      <c r="CM17" s="487" t="s">
        <v>96</v>
      </c>
      <c r="CN17" s="487" t="s">
        <v>96</v>
      </c>
      <c r="CO17" s="487">
        <v>126</v>
      </c>
      <c r="CP17" s="487">
        <v>126</v>
      </c>
      <c r="CQ17" s="487" t="s">
        <v>96</v>
      </c>
      <c r="CR17" s="487" t="s">
        <v>96</v>
      </c>
      <c r="CS17" s="487" t="s">
        <v>96</v>
      </c>
      <c r="CT17" s="493">
        <f t="shared" si="5"/>
        <v>601</v>
      </c>
      <c r="CU17" s="487">
        <f>CA17+CF17+CK17+CP17</f>
        <v>601</v>
      </c>
      <c r="CV17" s="487" t="s">
        <v>96</v>
      </c>
      <c r="CW17" s="487" t="s">
        <v>96</v>
      </c>
      <c r="CX17" s="487" t="s">
        <v>96</v>
      </c>
      <c r="CY17" s="487">
        <v>156</v>
      </c>
      <c r="CZ17" s="487">
        <v>156</v>
      </c>
      <c r="DA17" s="487" t="s">
        <v>96</v>
      </c>
      <c r="DB17" s="487" t="s">
        <v>96</v>
      </c>
      <c r="DC17" s="487" t="s">
        <v>96</v>
      </c>
      <c r="DD17" s="487">
        <v>100</v>
      </c>
      <c r="DE17" s="487">
        <v>100</v>
      </c>
      <c r="DF17" s="487" t="s">
        <v>96</v>
      </c>
      <c r="DG17" s="487" t="s">
        <v>96</v>
      </c>
      <c r="DH17" s="487" t="s">
        <v>96</v>
      </c>
      <c r="DI17" s="487">
        <v>159</v>
      </c>
      <c r="DJ17" s="487">
        <v>159</v>
      </c>
      <c r="DK17" s="487" t="s">
        <v>96</v>
      </c>
      <c r="DL17" s="487" t="s">
        <v>96</v>
      </c>
      <c r="DM17" s="487" t="s">
        <v>96</v>
      </c>
      <c r="DN17" s="487">
        <v>104</v>
      </c>
      <c r="DO17" s="487">
        <v>104</v>
      </c>
      <c r="DP17" s="487" t="s">
        <v>96</v>
      </c>
      <c r="DQ17" s="487" t="s">
        <v>96</v>
      </c>
      <c r="DR17" s="487" t="s">
        <v>96</v>
      </c>
      <c r="DS17" s="493">
        <v>519</v>
      </c>
      <c r="DT17" s="487">
        <v>519</v>
      </c>
      <c r="DU17" s="487" t="s">
        <v>96</v>
      </c>
      <c r="DV17" s="487" t="s">
        <v>96</v>
      </c>
      <c r="DW17" s="487" t="s">
        <v>96</v>
      </c>
      <c r="DX17" s="487">
        <v>149</v>
      </c>
      <c r="DY17" s="487">
        <v>149</v>
      </c>
      <c r="DZ17" s="487" t="s">
        <v>96</v>
      </c>
      <c r="EA17" s="487" t="s">
        <v>96</v>
      </c>
      <c r="EB17" s="487" t="s">
        <v>96</v>
      </c>
      <c r="EC17" s="487">
        <v>128</v>
      </c>
      <c r="ED17" s="487">
        <v>128</v>
      </c>
      <c r="EE17" s="487" t="s">
        <v>96</v>
      </c>
      <c r="EF17" s="487" t="s">
        <v>96</v>
      </c>
      <c r="EG17" s="487" t="s">
        <v>96</v>
      </c>
      <c r="EH17" s="487">
        <v>127</v>
      </c>
      <c r="EI17" s="487">
        <v>127</v>
      </c>
      <c r="EJ17" s="487" t="s">
        <v>96</v>
      </c>
      <c r="EK17" s="487" t="s">
        <v>96</v>
      </c>
      <c r="EL17" s="487" t="s">
        <v>96</v>
      </c>
      <c r="EM17" s="487">
        <v>82</v>
      </c>
      <c r="EN17" s="487">
        <v>82</v>
      </c>
      <c r="EO17" s="487" t="s">
        <v>96</v>
      </c>
      <c r="EP17" s="487" t="s">
        <v>96</v>
      </c>
      <c r="EQ17" s="487" t="s">
        <v>96</v>
      </c>
      <c r="ER17" s="493">
        <v>486</v>
      </c>
      <c r="ES17" s="487">
        <v>486</v>
      </c>
      <c r="ET17" s="487" t="s">
        <v>96</v>
      </c>
      <c r="EU17" s="487" t="s">
        <v>96</v>
      </c>
      <c r="EV17" s="487" t="s">
        <v>96</v>
      </c>
      <c r="EW17" s="487">
        <v>158</v>
      </c>
      <c r="EX17" s="487">
        <v>158</v>
      </c>
      <c r="EY17" s="487" t="s">
        <v>96</v>
      </c>
      <c r="EZ17" s="487" t="s">
        <v>96</v>
      </c>
      <c r="FA17" s="487" t="s">
        <v>96</v>
      </c>
      <c r="FB17" s="487">
        <v>164</v>
      </c>
      <c r="FC17" s="487">
        <v>164</v>
      </c>
      <c r="FD17" s="487" t="s">
        <v>96</v>
      </c>
      <c r="FE17" s="487" t="s">
        <v>96</v>
      </c>
      <c r="FF17" s="487" t="s">
        <v>96</v>
      </c>
      <c r="FG17" s="487">
        <v>174</v>
      </c>
      <c r="FH17" s="487">
        <v>174</v>
      </c>
      <c r="FI17" s="487" t="s">
        <v>96</v>
      </c>
      <c r="FJ17" s="487" t="s">
        <v>96</v>
      </c>
      <c r="FK17" s="487" t="s">
        <v>96</v>
      </c>
      <c r="FL17" s="487">
        <v>152</v>
      </c>
      <c r="FM17" s="487">
        <v>152</v>
      </c>
      <c r="FN17" s="487" t="s">
        <v>96</v>
      </c>
      <c r="FO17" s="487" t="s">
        <v>96</v>
      </c>
      <c r="FP17" s="487" t="s">
        <v>96</v>
      </c>
      <c r="FQ17" s="487">
        <v>648</v>
      </c>
      <c r="FR17" s="487">
        <v>648</v>
      </c>
      <c r="FS17" s="487" t="s">
        <v>96</v>
      </c>
      <c r="FT17" s="487" t="s">
        <v>96</v>
      </c>
      <c r="FU17" s="487" t="s">
        <v>96</v>
      </c>
      <c r="FV17" s="487">
        <v>163</v>
      </c>
      <c r="FW17" s="487">
        <v>163</v>
      </c>
      <c r="FX17" s="487" t="s">
        <v>96</v>
      </c>
      <c r="FY17" s="487" t="s">
        <v>96</v>
      </c>
      <c r="FZ17" s="487" t="s">
        <v>96</v>
      </c>
      <c r="GA17" s="487"/>
      <c r="GB17" s="487"/>
      <c r="GC17" s="487"/>
      <c r="GD17" s="487"/>
      <c r="GE17" s="487"/>
      <c r="GF17" s="487"/>
      <c r="GG17" s="487"/>
      <c r="GH17" s="487"/>
      <c r="GI17" s="487"/>
      <c r="GJ17" s="487"/>
      <c r="GK17" s="487"/>
      <c r="GL17" s="487"/>
      <c r="GM17" s="487"/>
      <c r="GN17" s="487"/>
      <c r="GO17" s="487"/>
      <c r="GP17" s="487"/>
      <c r="GQ17" s="487"/>
      <c r="GR17" s="487"/>
      <c r="GS17" s="487"/>
      <c r="GT17" s="487"/>
    </row>
    <row r="18" spans="2:202" ht="15" thickBot="1">
      <c r="B18" s="478" t="s">
        <v>129</v>
      </c>
      <c r="C18" s="479">
        <v>576</v>
      </c>
      <c r="D18" s="479">
        <v>259</v>
      </c>
      <c r="E18" s="479">
        <v>215</v>
      </c>
      <c r="F18" s="479">
        <v>35</v>
      </c>
      <c r="G18" s="480">
        <v>112</v>
      </c>
      <c r="H18" s="479">
        <v>541</v>
      </c>
      <c r="I18" s="479">
        <v>387</v>
      </c>
      <c r="J18" s="479">
        <v>196</v>
      </c>
      <c r="K18" s="479">
        <v>41</v>
      </c>
      <c r="L18" s="480">
        <v>78</v>
      </c>
      <c r="M18" s="479">
        <v>618</v>
      </c>
      <c r="N18" s="479">
        <v>509</v>
      </c>
      <c r="O18" s="479">
        <v>209</v>
      </c>
      <c r="P18" s="479">
        <v>67</v>
      </c>
      <c r="Q18" s="480">
        <v>80</v>
      </c>
      <c r="R18" s="479">
        <v>569</v>
      </c>
      <c r="S18" s="480">
        <v>442</v>
      </c>
      <c r="T18" s="480">
        <v>220</v>
      </c>
      <c r="U18" s="480">
        <v>21</v>
      </c>
      <c r="V18" s="480">
        <v>92</v>
      </c>
      <c r="W18" s="495">
        <f t="shared" si="1"/>
        <v>2304</v>
      </c>
      <c r="X18" s="479">
        <f t="shared" si="1"/>
        <v>1597</v>
      </c>
      <c r="Y18" s="479">
        <f t="shared" si="1"/>
        <v>840</v>
      </c>
      <c r="Z18" s="479">
        <f t="shared" si="1"/>
        <v>164</v>
      </c>
      <c r="AA18" s="479">
        <f t="shared" si="1"/>
        <v>362</v>
      </c>
      <c r="AB18" s="482">
        <v>577</v>
      </c>
      <c r="AC18" s="482">
        <v>241</v>
      </c>
      <c r="AD18" s="482">
        <v>212</v>
      </c>
      <c r="AE18" s="482">
        <v>47</v>
      </c>
      <c r="AF18" s="482"/>
      <c r="AG18" s="482">
        <v>554</v>
      </c>
      <c r="AH18" s="482">
        <v>401</v>
      </c>
      <c r="AI18" s="482">
        <v>217</v>
      </c>
      <c r="AJ18" s="482">
        <v>47</v>
      </c>
      <c r="AK18" s="482">
        <v>69</v>
      </c>
      <c r="AL18" s="482">
        <v>564</v>
      </c>
      <c r="AM18" s="482">
        <v>505</v>
      </c>
      <c r="AN18" s="482">
        <v>220</v>
      </c>
      <c r="AO18" s="482">
        <v>47</v>
      </c>
      <c r="AP18" s="482">
        <v>76</v>
      </c>
      <c r="AQ18" s="482">
        <v>560</v>
      </c>
      <c r="AR18" s="482">
        <v>389</v>
      </c>
      <c r="AS18" s="482">
        <v>180</v>
      </c>
      <c r="AT18" s="482">
        <v>76</v>
      </c>
      <c r="AU18" s="482">
        <v>106</v>
      </c>
      <c r="AV18" s="492">
        <f t="shared" si="2"/>
        <v>2255</v>
      </c>
      <c r="AW18" s="482">
        <f t="shared" si="2"/>
        <v>1536</v>
      </c>
      <c r="AX18" s="482">
        <f t="shared" si="2"/>
        <v>829</v>
      </c>
      <c r="AY18" s="482">
        <f t="shared" si="2"/>
        <v>217</v>
      </c>
      <c r="AZ18" s="482">
        <f t="shared" si="2"/>
        <v>251</v>
      </c>
      <c r="BA18" s="482">
        <v>523</v>
      </c>
      <c r="BB18" s="482">
        <v>121</v>
      </c>
      <c r="BC18" s="482">
        <v>202</v>
      </c>
      <c r="BD18" s="482">
        <v>38</v>
      </c>
      <c r="BE18" s="482">
        <v>124</v>
      </c>
      <c r="BF18" s="482">
        <v>616</v>
      </c>
      <c r="BG18" s="482">
        <v>149</v>
      </c>
      <c r="BH18" s="482">
        <v>261</v>
      </c>
      <c r="BI18" s="482">
        <v>67</v>
      </c>
      <c r="BJ18" s="482">
        <v>119.5</v>
      </c>
      <c r="BK18" s="482">
        <v>594</v>
      </c>
      <c r="BL18" s="482">
        <v>140</v>
      </c>
      <c r="BM18" s="482">
        <v>270</v>
      </c>
      <c r="BN18" s="482">
        <v>45</v>
      </c>
      <c r="BO18" s="482">
        <v>103</v>
      </c>
      <c r="BP18" s="482">
        <v>580</v>
      </c>
      <c r="BQ18" s="482">
        <v>141</v>
      </c>
      <c r="BR18" s="482">
        <v>270</v>
      </c>
      <c r="BS18" s="482">
        <v>44</v>
      </c>
      <c r="BT18" s="482">
        <v>99</v>
      </c>
      <c r="BU18" s="492">
        <f t="shared" si="3"/>
        <v>2313</v>
      </c>
      <c r="BV18" s="482">
        <f>BB18+BG18+BL18+BQ18</f>
        <v>551</v>
      </c>
      <c r="BW18" s="482">
        <f>BC18+BH18+BM18+BR18</f>
        <v>1003</v>
      </c>
      <c r="BX18" s="482">
        <f>BD18+BI18+BN18+BS18</f>
        <v>194</v>
      </c>
      <c r="BY18" s="482">
        <f>BE18+BJ18+BO18+BT18</f>
        <v>445.5</v>
      </c>
      <c r="BZ18" s="482">
        <v>625</v>
      </c>
      <c r="CA18" s="482">
        <v>136</v>
      </c>
      <c r="CB18" s="482">
        <v>289</v>
      </c>
      <c r="CC18" s="482">
        <v>38</v>
      </c>
      <c r="CD18" s="482">
        <v>106</v>
      </c>
      <c r="CE18" s="482">
        <v>625</v>
      </c>
      <c r="CF18" s="482">
        <v>123</v>
      </c>
      <c r="CG18" s="482">
        <v>338</v>
      </c>
      <c r="CH18" s="482">
        <v>66</v>
      </c>
      <c r="CI18" s="482">
        <v>90</v>
      </c>
      <c r="CJ18" s="482">
        <v>659</v>
      </c>
      <c r="CK18" s="482">
        <v>125</v>
      </c>
      <c r="CL18" s="482">
        <v>354</v>
      </c>
      <c r="CM18" s="482">
        <v>56</v>
      </c>
      <c r="CN18" s="482">
        <v>62</v>
      </c>
      <c r="CO18" s="482">
        <v>614</v>
      </c>
      <c r="CP18" s="482">
        <v>111</v>
      </c>
      <c r="CQ18" s="482">
        <v>321</v>
      </c>
      <c r="CR18" s="482">
        <v>62</v>
      </c>
      <c r="CS18" s="482">
        <v>60</v>
      </c>
      <c r="CT18" s="492">
        <f t="shared" si="5"/>
        <v>2523</v>
      </c>
      <c r="CU18" s="482">
        <f>CA18+CF18+CK18+CP18</f>
        <v>495</v>
      </c>
      <c r="CV18" s="482">
        <f>CB18+CG18+CL18+CQ18</f>
        <v>1302</v>
      </c>
      <c r="CW18" s="482">
        <f>CC18+CH18+CM18+CR18</f>
        <v>222</v>
      </c>
      <c r="CX18" s="482">
        <f>CD18+CI18+CN18+CS18</f>
        <v>318</v>
      </c>
      <c r="CY18" s="482">
        <v>617</v>
      </c>
      <c r="CZ18" s="482">
        <v>114</v>
      </c>
      <c r="DA18" s="482">
        <v>306</v>
      </c>
      <c r="DB18" s="482">
        <v>50</v>
      </c>
      <c r="DC18" s="482">
        <v>96</v>
      </c>
      <c r="DD18" s="482">
        <v>780</v>
      </c>
      <c r="DE18" s="482">
        <v>180</v>
      </c>
      <c r="DF18" s="482">
        <v>312</v>
      </c>
      <c r="DG18" s="482">
        <v>53</v>
      </c>
      <c r="DH18" s="482">
        <v>149</v>
      </c>
      <c r="DI18" s="482">
        <v>683</v>
      </c>
      <c r="DJ18" s="482">
        <v>129</v>
      </c>
      <c r="DK18" s="482">
        <v>304</v>
      </c>
      <c r="DL18" s="482">
        <v>60</v>
      </c>
      <c r="DM18" s="482">
        <v>105</v>
      </c>
      <c r="DN18" s="482">
        <v>702</v>
      </c>
      <c r="DO18" s="482">
        <v>122</v>
      </c>
      <c r="DP18" s="482">
        <v>356</v>
      </c>
      <c r="DQ18" s="482">
        <v>40</v>
      </c>
      <c r="DR18" s="482">
        <v>101</v>
      </c>
      <c r="DS18" s="492">
        <v>2782</v>
      </c>
      <c r="DT18" s="482">
        <v>545</v>
      </c>
      <c r="DU18" s="482">
        <v>1278</v>
      </c>
      <c r="DV18" s="482">
        <v>203</v>
      </c>
      <c r="DW18" s="482">
        <v>451</v>
      </c>
      <c r="DX18" s="482">
        <v>648</v>
      </c>
      <c r="DY18" s="574">
        <v>134</v>
      </c>
      <c r="DZ18" s="482">
        <v>271</v>
      </c>
      <c r="EA18" s="482">
        <v>59</v>
      </c>
      <c r="EB18" s="482">
        <v>116</v>
      </c>
      <c r="EC18" s="482">
        <v>641</v>
      </c>
      <c r="ED18" s="574">
        <v>142</v>
      </c>
      <c r="EE18" s="482">
        <v>256</v>
      </c>
      <c r="EF18" s="482">
        <v>61</v>
      </c>
      <c r="EG18" s="482">
        <v>105</v>
      </c>
      <c r="EH18" s="482">
        <v>673</v>
      </c>
      <c r="EI18" s="574">
        <v>148</v>
      </c>
      <c r="EJ18" s="482">
        <v>254</v>
      </c>
      <c r="EK18" s="482">
        <v>65</v>
      </c>
      <c r="EL18" s="482">
        <v>106</v>
      </c>
      <c r="EM18" s="482">
        <v>630</v>
      </c>
      <c r="EN18" s="482">
        <v>149</v>
      </c>
      <c r="EO18" s="482">
        <v>233</v>
      </c>
      <c r="EP18" s="482">
        <v>56</v>
      </c>
      <c r="EQ18" s="482">
        <v>79</v>
      </c>
      <c r="ER18" s="492">
        <v>2592</v>
      </c>
      <c r="ES18" s="482">
        <v>573</v>
      </c>
      <c r="ET18" s="482">
        <v>1014</v>
      </c>
      <c r="EU18" s="482">
        <v>241</v>
      </c>
      <c r="EV18" s="482">
        <v>406</v>
      </c>
      <c r="EW18" s="482">
        <v>693</v>
      </c>
      <c r="EX18" s="482">
        <v>145</v>
      </c>
      <c r="EY18" s="482">
        <v>314</v>
      </c>
      <c r="EZ18" s="482">
        <v>49</v>
      </c>
      <c r="FA18" s="482">
        <v>105</v>
      </c>
      <c r="FB18" s="482">
        <v>640</v>
      </c>
      <c r="FC18" s="482">
        <v>114</v>
      </c>
      <c r="FD18" s="482">
        <v>288</v>
      </c>
      <c r="FE18" s="482">
        <v>76</v>
      </c>
      <c r="FF18" s="482">
        <v>114</v>
      </c>
      <c r="FG18" s="482">
        <v>722</v>
      </c>
      <c r="FH18" s="482">
        <v>164</v>
      </c>
      <c r="FI18" s="482">
        <v>315</v>
      </c>
      <c r="FJ18" s="482">
        <v>75</v>
      </c>
      <c r="FK18" s="482">
        <v>106</v>
      </c>
      <c r="FL18" s="482">
        <v>678</v>
      </c>
      <c r="FM18" s="482">
        <v>146</v>
      </c>
      <c r="FN18" s="482">
        <v>281</v>
      </c>
      <c r="FO18" s="482">
        <v>80</v>
      </c>
      <c r="FP18" s="482">
        <v>71</v>
      </c>
      <c r="FQ18" s="482">
        <v>2733</v>
      </c>
      <c r="FR18" s="482">
        <v>569</v>
      </c>
      <c r="FS18" s="482">
        <v>1198</v>
      </c>
      <c r="FT18" s="482">
        <v>280</v>
      </c>
      <c r="FU18" s="482">
        <v>396</v>
      </c>
      <c r="FV18" s="482">
        <v>659</v>
      </c>
      <c r="FW18" s="482">
        <v>145</v>
      </c>
      <c r="FX18" s="482">
        <v>291</v>
      </c>
      <c r="FY18" s="482">
        <v>59</v>
      </c>
      <c r="FZ18" s="482">
        <v>111</v>
      </c>
      <c r="GA18" s="482"/>
      <c r="GB18" s="482"/>
      <c r="GC18" s="482"/>
      <c r="GD18" s="482"/>
      <c r="GE18" s="482"/>
      <c r="GF18" s="482"/>
      <c r="GG18" s="482"/>
      <c r="GH18" s="482"/>
      <c r="GI18" s="482"/>
      <c r="GJ18" s="482"/>
      <c r="GK18" s="482"/>
      <c r="GL18" s="482"/>
      <c r="GM18" s="482"/>
      <c r="GN18" s="482"/>
      <c r="GO18" s="482"/>
      <c r="GP18" s="482"/>
      <c r="GQ18" s="482"/>
      <c r="GR18" s="482"/>
      <c r="GS18" s="482"/>
      <c r="GT18" s="482"/>
    </row>
    <row r="19" spans="2:202" ht="15" thickBot="1">
      <c r="B19" s="469" t="s">
        <v>366</v>
      </c>
      <c r="C19" s="477">
        <f aca="true" t="shared" si="6" ref="C19:BE19">SUM(C9:C18)</f>
        <v>7340</v>
      </c>
      <c r="D19" s="488">
        <f t="shared" si="6"/>
        <v>3279</v>
      </c>
      <c r="E19" s="488">
        <f t="shared" si="6"/>
        <v>1103</v>
      </c>
      <c r="F19" s="488">
        <f t="shared" si="6"/>
        <v>2429</v>
      </c>
      <c r="G19" s="488">
        <f t="shared" si="6"/>
        <v>514</v>
      </c>
      <c r="H19" s="477">
        <f t="shared" si="6"/>
        <v>7114</v>
      </c>
      <c r="I19" s="488">
        <f t="shared" si="6"/>
        <v>3485</v>
      </c>
      <c r="J19" s="488">
        <f t="shared" si="6"/>
        <v>1121</v>
      </c>
      <c r="K19" s="488">
        <f t="shared" si="6"/>
        <v>2013</v>
      </c>
      <c r="L19" s="488">
        <f t="shared" si="6"/>
        <v>442</v>
      </c>
      <c r="M19" s="477">
        <f t="shared" si="6"/>
        <v>7959</v>
      </c>
      <c r="N19" s="488">
        <f t="shared" si="6"/>
        <v>3998</v>
      </c>
      <c r="O19" s="488">
        <f t="shared" si="6"/>
        <v>1127</v>
      </c>
      <c r="P19" s="488">
        <f t="shared" si="6"/>
        <v>2369</v>
      </c>
      <c r="Q19" s="488">
        <f t="shared" si="6"/>
        <v>358</v>
      </c>
      <c r="R19" s="477">
        <f t="shared" si="6"/>
        <v>7685</v>
      </c>
      <c r="S19" s="477">
        <f t="shared" si="6"/>
        <v>3834</v>
      </c>
      <c r="T19" s="477">
        <f t="shared" si="6"/>
        <v>1144</v>
      </c>
      <c r="U19" s="477">
        <f t="shared" si="6"/>
        <v>2155</v>
      </c>
      <c r="V19" s="477">
        <f t="shared" si="6"/>
        <v>511</v>
      </c>
      <c r="W19" s="497">
        <f t="shared" si="6"/>
        <v>30098</v>
      </c>
      <c r="X19" s="488">
        <f t="shared" si="6"/>
        <v>14596</v>
      </c>
      <c r="Y19" s="488">
        <f t="shared" si="6"/>
        <v>4494</v>
      </c>
      <c r="Z19" s="488">
        <f t="shared" si="6"/>
        <v>8966</v>
      </c>
      <c r="AA19" s="488">
        <f t="shared" si="6"/>
        <v>1825</v>
      </c>
      <c r="AB19" s="477">
        <f t="shared" si="6"/>
        <v>6498</v>
      </c>
      <c r="AC19" s="477">
        <f t="shared" si="6"/>
        <v>3257</v>
      </c>
      <c r="AD19" s="477">
        <f t="shared" si="6"/>
        <v>1289</v>
      </c>
      <c r="AE19" s="477">
        <f t="shared" si="6"/>
        <v>1393</v>
      </c>
      <c r="AF19" s="477">
        <f t="shared" si="6"/>
        <v>434</v>
      </c>
      <c r="AG19" s="477">
        <f t="shared" si="6"/>
        <v>6852</v>
      </c>
      <c r="AH19" s="477">
        <f t="shared" si="6"/>
        <v>3047</v>
      </c>
      <c r="AI19" s="477">
        <f t="shared" si="6"/>
        <v>1496</v>
      </c>
      <c r="AJ19" s="477">
        <f t="shared" si="6"/>
        <v>1890</v>
      </c>
      <c r="AK19" s="477">
        <f t="shared" si="6"/>
        <v>416</v>
      </c>
      <c r="AL19" s="477">
        <f t="shared" si="6"/>
        <v>8027</v>
      </c>
      <c r="AM19" s="477">
        <f t="shared" si="6"/>
        <v>3908</v>
      </c>
      <c r="AN19" s="477">
        <f t="shared" si="6"/>
        <v>1563</v>
      </c>
      <c r="AO19" s="477">
        <f t="shared" si="6"/>
        <v>2028</v>
      </c>
      <c r="AP19" s="477">
        <f t="shared" si="6"/>
        <v>480</v>
      </c>
      <c r="AQ19" s="477">
        <f t="shared" si="6"/>
        <v>7670</v>
      </c>
      <c r="AR19" s="477">
        <f t="shared" si="6"/>
        <v>3513</v>
      </c>
      <c r="AS19" s="477">
        <f t="shared" si="6"/>
        <v>1446</v>
      </c>
      <c r="AT19" s="477">
        <f t="shared" si="6"/>
        <v>2173</v>
      </c>
      <c r="AU19" s="477">
        <f t="shared" si="6"/>
        <v>515</v>
      </c>
      <c r="AV19" s="489">
        <f t="shared" si="6"/>
        <v>29047</v>
      </c>
      <c r="AW19" s="477">
        <f t="shared" si="6"/>
        <v>13725</v>
      </c>
      <c r="AX19" s="477">
        <f t="shared" si="6"/>
        <v>5794</v>
      </c>
      <c r="AY19" s="477">
        <f t="shared" si="6"/>
        <v>7484</v>
      </c>
      <c r="AZ19" s="477">
        <f t="shared" si="6"/>
        <v>1845</v>
      </c>
      <c r="BA19" s="477">
        <f t="shared" si="6"/>
        <v>6964</v>
      </c>
      <c r="BB19" s="477">
        <f t="shared" si="6"/>
        <v>3383</v>
      </c>
      <c r="BC19" s="477">
        <f t="shared" si="6"/>
        <v>1397</v>
      </c>
      <c r="BD19" s="477">
        <f t="shared" si="6"/>
        <v>1641</v>
      </c>
      <c r="BE19" s="477">
        <f t="shared" si="6"/>
        <v>532</v>
      </c>
      <c r="BF19" s="477">
        <v>8618</v>
      </c>
      <c r="BG19" s="477">
        <v>3862</v>
      </c>
      <c r="BH19" s="477">
        <v>1976</v>
      </c>
      <c r="BI19" s="477">
        <v>2292</v>
      </c>
      <c r="BJ19" s="477">
        <v>552.5</v>
      </c>
      <c r="BK19" s="477">
        <v>8503</v>
      </c>
      <c r="BL19" s="477">
        <v>3944</v>
      </c>
      <c r="BM19" s="477">
        <v>1955</v>
      </c>
      <c r="BN19" s="477">
        <v>2161</v>
      </c>
      <c r="BO19" s="477">
        <v>463</v>
      </c>
      <c r="BP19" s="477">
        <v>8146</v>
      </c>
      <c r="BQ19" s="477">
        <v>3608</v>
      </c>
      <c r="BR19" s="477">
        <v>1731</v>
      </c>
      <c r="BS19" s="477">
        <v>2296</v>
      </c>
      <c r="BT19" s="477">
        <v>497</v>
      </c>
      <c r="BU19" s="489">
        <f aca="true" t="shared" si="7" ref="BU19:CX19">SUM(BU9:BU18)</f>
        <v>32231</v>
      </c>
      <c r="BV19" s="477">
        <f t="shared" si="7"/>
        <v>14797</v>
      </c>
      <c r="BW19" s="477">
        <f t="shared" si="7"/>
        <v>7059</v>
      </c>
      <c r="BX19" s="477">
        <f t="shared" si="7"/>
        <v>8390</v>
      </c>
      <c r="BY19" s="477">
        <f t="shared" si="7"/>
        <v>2044.5</v>
      </c>
      <c r="BZ19" s="477">
        <f t="shared" si="7"/>
        <v>7671</v>
      </c>
      <c r="CA19" s="477">
        <f t="shared" si="7"/>
        <v>3270</v>
      </c>
      <c r="CB19" s="477">
        <f t="shared" si="7"/>
        <v>1606</v>
      </c>
      <c r="CC19" s="477">
        <f t="shared" si="7"/>
        <v>2234</v>
      </c>
      <c r="CD19" s="477">
        <f t="shared" si="7"/>
        <v>504</v>
      </c>
      <c r="CE19" s="477">
        <f t="shared" si="7"/>
        <v>7450</v>
      </c>
      <c r="CF19" s="477">
        <f t="shared" si="7"/>
        <v>3537</v>
      </c>
      <c r="CG19" s="477">
        <f t="shared" si="7"/>
        <v>1383</v>
      </c>
      <c r="CH19" s="477">
        <f t="shared" si="7"/>
        <v>2143</v>
      </c>
      <c r="CI19" s="477">
        <f t="shared" si="7"/>
        <v>403</v>
      </c>
      <c r="CJ19" s="477">
        <f t="shared" si="7"/>
        <v>8025</v>
      </c>
      <c r="CK19" s="477">
        <f t="shared" si="7"/>
        <v>3863</v>
      </c>
      <c r="CL19" s="477">
        <f t="shared" si="7"/>
        <v>1372</v>
      </c>
      <c r="CM19" s="477">
        <f t="shared" si="7"/>
        <v>2381</v>
      </c>
      <c r="CN19" s="477">
        <f t="shared" si="7"/>
        <v>334</v>
      </c>
      <c r="CO19" s="477">
        <f t="shared" si="7"/>
        <v>8548</v>
      </c>
      <c r="CP19" s="477">
        <f t="shared" si="7"/>
        <v>3458</v>
      </c>
      <c r="CQ19" s="477">
        <f t="shared" si="7"/>
        <v>2162</v>
      </c>
      <c r="CR19" s="477">
        <f t="shared" si="7"/>
        <v>2472</v>
      </c>
      <c r="CS19" s="477">
        <f t="shared" si="7"/>
        <v>382</v>
      </c>
      <c r="CT19" s="489">
        <f t="shared" si="7"/>
        <v>31694</v>
      </c>
      <c r="CU19" s="477">
        <f t="shared" si="7"/>
        <v>14128</v>
      </c>
      <c r="CV19" s="477">
        <f t="shared" si="7"/>
        <v>6523</v>
      </c>
      <c r="CW19" s="477">
        <f t="shared" si="7"/>
        <v>9230</v>
      </c>
      <c r="CX19" s="477">
        <f t="shared" si="7"/>
        <v>1623</v>
      </c>
      <c r="CY19" s="477">
        <v>8019</v>
      </c>
      <c r="CZ19" s="477">
        <v>3437</v>
      </c>
      <c r="DA19" s="477">
        <v>2031</v>
      </c>
      <c r="DB19" s="477">
        <v>2108</v>
      </c>
      <c r="DC19" s="477">
        <v>404</v>
      </c>
      <c r="DD19" s="477">
        <f aca="true" t="shared" si="8" ref="DD19:DW19">SUM(DD9:DD18)</f>
        <v>8143</v>
      </c>
      <c r="DE19" s="477">
        <f t="shared" si="8"/>
        <v>3097</v>
      </c>
      <c r="DF19" s="477">
        <f t="shared" si="8"/>
        <v>2272</v>
      </c>
      <c r="DG19" s="477">
        <f t="shared" si="8"/>
        <v>2246</v>
      </c>
      <c r="DH19" s="477">
        <f t="shared" si="8"/>
        <v>473</v>
      </c>
      <c r="DI19" s="477">
        <f t="shared" si="8"/>
        <v>9319</v>
      </c>
      <c r="DJ19" s="477">
        <f t="shared" si="8"/>
        <v>3965</v>
      </c>
      <c r="DK19" s="477">
        <f t="shared" si="8"/>
        <v>2292</v>
      </c>
      <c r="DL19" s="477">
        <f t="shared" si="8"/>
        <v>2570</v>
      </c>
      <c r="DM19" s="477">
        <f t="shared" si="8"/>
        <v>430</v>
      </c>
      <c r="DN19" s="477">
        <f t="shared" si="8"/>
        <v>8943</v>
      </c>
      <c r="DO19" s="477">
        <f t="shared" si="8"/>
        <v>3970</v>
      </c>
      <c r="DP19" s="477">
        <f t="shared" si="8"/>
        <v>2004</v>
      </c>
      <c r="DQ19" s="477">
        <f t="shared" si="8"/>
        <v>2549</v>
      </c>
      <c r="DR19" s="477">
        <f t="shared" si="8"/>
        <v>372</v>
      </c>
      <c r="DS19" s="489">
        <f t="shared" si="8"/>
        <v>34424</v>
      </c>
      <c r="DT19" s="477">
        <f t="shared" si="8"/>
        <v>14469</v>
      </c>
      <c r="DU19" s="477">
        <f t="shared" si="8"/>
        <v>8531</v>
      </c>
      <c r="DV19" s="477">
        <f t="shared" si="8"/>
        <v>9473</v>
      </c>
      <c r="DW19" s="477">
        <f t="shared" si="8"/>
        <v>1679</v>
      </c>
      <c r="DX19" s="477">
        <v>8560</v>
      </c>
      <c r="DY19" s="477">
        <v>3819</v>
      </c>
      <c r="DZ19" s="477">
        <v>2001</v>
      </c>
      <c r="EA19" s="477">
        <v>2233</v>
      </c>
      <c r="EB19" s="477">
        <v>460</v>
      </c>
      <c r="EC19" s="477">
        <v>7943</v>
      </c>
      <c r="ED19" s="477">
        <v>3625</v>
      </c>
      <c r="EE19" s="477">
        <v>1860</v>
      </c>
      <c r="EF19" s="477">
        <v>2037</v>
      </c>
      <c r="EG19" s="477">
        <v>363</v>
      </c>
      <c r="EH19" s="477">
        <v>9063</v>
      </c>
      <c r="EI19" s="477">
        <v>3858</v>
      </c>
      <c r="EJ19" s="477">
        <v>2153</v>
      </c>
      <c r="EK19" s="477">
        <v>2536</v>
      </c>
      <c r="EL19" s="477">
        <v>442</v>
      </c>
      <c r="EM19" s="477">
        <v>8878</v>
      </c>
      <c r="EN19" s="477">
        <v>3791</v>
      </c>
      <c r="EO19" s="477">
        <v>2184</v>
      </c>
      <c r="EP19" s="477">
        <v>2479</v>
      </c>
      <c r="EQ19" s="477">
        <v>314</v>
      </c>
      <c r="ER19" s="489">
        <v>34444</v>
      </c>
      <c r="ES19" s="477">
        <v>15093</v>
      </c>
      <c r="ET19" s="477">
        <v>8198</v>
      </c>
      <c r="EU19" s="477">
        <v>9285</v>
      </c>
      <c r="EV19" s="477">
        <v>1579</v>
      </c>
      <c r="EW19" s="477">
        <v>8397</v>
      </c>
      <c r="EX19" s="477">
        <v>3820</v>
      </c>
      <c r="EY19" s="477">
        <v>2021</v>
      </c>
      <c r="EZ19" s="477">
        <v>2079</v>
      </c>
      <c r="FA19" s="477">
        <v>427</v>
      </c>
      <c r="FB19" s="477">
        <v>8751</v>
      </c>
      <c r="FC19" s="477">
        <v>3925</v>
      </c>
      <c r="FD19" s="477">
        <v>2090</v>
      </c>
      <c r="FE19" s="477">
        <v>2362</v>
      </c>
      <c r="FF19" s="477">
        <v>367</v>
      </c>
      <c r="FG19" s="477">
        <v>9274</v>
      </c>
      <c r="FH19" s="477">
        <v>4010</v>
      </c>
      <c r="FI19" s="477">
        <v>2326</v>
      </c>
      <c r="FJ19" s="477">
        <v>2491</v>
      </c>
      <c r="FK19" s="477">
        <v>400</v>
      </c>
      <c r="FL19" s="477">
        <v>8766</v>
      </c>
      <c r="FM19" s="477">
        <v>3958</v>
      </c>
      <c r="FN19" s="477">
        <v>2134</v>
      </c>
      <c r="FO19" s="477">
        <v>2241</v>
      </c>
      <c r="FP19" s="477">
        <v>353</v>
      </c>
      <c r="FQ19" s="477">
        <v>35188</v>
      </c>
      <c r="FR19" s="477">
        <v>15713</v>
      </c>
      <c r="FS19" s="477">
        <v>8571</v>
      </c>
      <c r="FT19" s="477">
        <v>9173</v>
      </c>
      <c r="FU19" s="477">
        <v>1547</v>
      </c>
      <c r="FV19" s="477">
        <v>7939</v>
      </c>
      <c r="FW19" s="477">
        <v>3711</v>
      </c>
      <c r="FX19" s="477">
        <v>1858</v>
      </c>
      <c r="FY19" s="477">
        <v>1913</v>
      </c>
      <c r="FZ19" s="477">
        <v>429</v>
      </c>
      <c r="GA19" s="477"/>
      <c r="GB19" s="477"/>
      <c r="GC19" s="477"/>
      <c r="GD19" s="477"/>
      <c r="GE19" s="477"/>
      <c r="GF19" s="477"/>
      <c r="GG19" s="477"/>
      <c r="GH19" s="477"/>
      <c r="GI19" s="477"/>
      <c r="GJ19" s="477"/>
      <c r="GK19" s="477"/>
      <c r="GL19" s="477"/>
      <c r="GM19" s="477"/>
      <c r="GN19" s="477"/>
      <c r="GO19" s="477"/>
      <c r="GP19" s="477"/>
      <c r="GQ19" s="477"/>
      <c r="GR19" s="477"/>
      <c r="GS19" s="477"/>
      <c r="GT19" s="477"/>
    </row>
    <row r="20" ht="14.25">
      <c r="B20" s="23" t="s">
        <v>241</v>
      </c>
    </row>
  </sheetData>
  <sheetProtection/>
  <mergeCells count="40">
    <mergeCell ref="FL4:FP4"/>
    <mergeCell ref="FQ4:FU4"/>
    <mergeCell ref="EC4:EG4"/>
    <mergeCell ref="ER4:EV4"/>
    <mergeCell ref="EH4:EL4"/>
    <mergeCell ref="FG4:FK4"/>
    <mergeCell ref="FB4:FF4"/>
    <mergeCell ref="EW4:FA4"/>
    <mergeCell ref="AQ4:AU4"/>
    <mergeCell ref="DS4:DW4"/>
    <mergeCell ref="DD4:DH4"/>
    <mergeCell ref="EM4:EQ4"/>
    <mergeCell ref="C4:G4"/>
    <mergeCell ref="H4:L4"/>
    <mergeCell ref="M4:Q4"/>
    <mergeCell ref="R4:V4"/>
    <mergeCell ref="W4:AA4"/>
    <mergeCell ref="AG4:AK4"/>
    <mergeCell ref="AL4:AP4"/>
    <mergeCell ref="DX4:EB4"/>
    <mergeCell ref="DI4:DM4"/>
    <mergeCell ref="DN4:DR4"/>
    <mergeCell ref="BF4:BJ4"/>
    <mergeCell ref="AB4:AF4"/>
    <mergeCell ref="CY4:DC4"/>
    <mergeCell ref="AV4:AZ4"/>
    <mergeCell ref="BA4:BE4"/>
    <mergeCell ref="BU4:BY4"/>
    <mergeCell ref="CT4:CX4"/>
    <mergeCell ref="CJ4:CN4"/>
    <mergeCell ref="CE4:CI4"/>
    <mergeCell ref="BK4:BO4"/>
    <mergeCell ref="CO4:CS4"/>
    <mergeCell ref="BZ4:CD4"/>
    <mergeCell ref="BP4:BT4"/>
    <mergeCell ref="FV4:FZ4"/>
    <mergeCell ref="GA4:GE4"/>
    <mergeCell ref="GF4:GJ4"/>
    <mergeCell ref="GK4:GO4"/>
    <mergeCell ref="GP4:GT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43" r:id="rId1"/>
  <colBreaks count="1" manualBreakCount="1">
    <brk id="153" min="1" max="19" man="1"/>
  </colBreaks>
</worksheet>
</file>

<file path=xl/worksheets/sheet24.xml><?xml version="1.0" encoding="utf-8"?>
<worksheet xmlns="http://schemas.openxmlformats.org/spreadsheetml/2006/main" xmlns:r="http://schemas.openxmlformats.org/officeDocument/2006/relationships">
  <sheetPr>
    <tabColor theme="0" tint="-0.3499799966812134"/>
    <pageSetUpPr fitToPage="1"/>
  </sheetPr>
  <dimension ref="B2:AP34"/>
  <sheetViews>
    <sheetView view="pageBreakPreview" zoomScaleSheetLayoutView="100" zoomScalePageLayoutView="0" workbookViewId="0" topLeftCell="B1">
      <pane xSplit="1" ySplit="6" topLeftCell="Z7" activePane="bottomRight" state="frozen"/>
      <selection pane="topLeft" activeCell="B1" sqref="B1"/>
      <selection pane="topRight" activeCell="C1" sqref="C1"/>
      <selection pane="bottomLeft" activeCell="B7" sqref="B7"/>
      <selection pane="bottomRight" activeCell="B2" sqref="B2"/>
    </sheetView>
  </sheetViews>
  <sheetFormatPr defaultColWidth="9.140625" defaultRowHeight="12.75" outlineLevelCol="1"/>
  <cols>
    <col min="1" max="1" width="1.28515625" style="0" customWidth="1"/>
    <col min="2" max="2" width="47.28125" style="23" customWidth="1"/>
    <col min="3" max="6" width="9.00390625" style="23" hidden="1" customWidth="1" outlineLevel="1"/>
    <col min="7" max="7" width="9.00390625" style="23" customWidth="1" collapsed="1"/>
    <col min="8" max="11" width="9.00390625" style="23" hidden="1" customWidth="1" outlineLevel="1"/>
    <col min="12" max="12" width="9.00390625" style="23" customWidth="1" collapsed="1"/>
    <col min="13" max="16" width="9.00390625" style="23" hidden="1" customWidth="1" outlineLevel="1"/>
    <col min="17" max="17" width="9.00390625" style="23" customWidth="1" collapsed="1"/>
    <col min="18" max="21" width="9.00390625" style="23" hidden="1" customWidth="1" outlineLevel="1"/>
    <col min="22" max="22" width="9.00390625" style="23" customWidth="1" collapsed="1"/>
    <col min="23" max="38" width="9.00390625" style="23" customWidth="1"/>
    <col min="39" max="42" width="9.00390625" style="23" hidden="1" customWidth="1" outlineLevel="1"/>
    <col min="43" max="43" width="8.7109375" style="0" customWidth="1" collapsed="1"/>
  </cols>
  <sheetData>
    <row r="2" ht="15">
      <c r="B2" s="522" t="s">
        <v>376</v>
      </c>
    </row>
    <row r="3" ht="9.75" customHeight="1"/>
    <row r="4" spans="2:42" ht="21">
      <c r="B4" s="45" t="s">
        <v>377</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393</v>
      </c>
      <c r="S4" s="45" t="s">
        <v>394</v>
      </c>
      <c r="T4" s="45" t="s">
        <v>395</v>
      </c>
      <c r="U4" s="45" t="s">
        <v>396</v>
      </c>
      <c r="V4" s="45" t="s">
        <v>397</v>
      </c>
      <c r="W4" s="45" t="s">
        <v>440</v>
      </c>
      <c r="X4" s="45" t="s">
        <v>441</v>
      </c>
      <c r="Y4" s="45" t="s">
        <v>442</v>
      </c>
      <c r="Z4" s="45" t="s">
        <v>443</v>
      </c>
      <c r="AA4" s="45" t="s">
        <v>444</v>
      </c>
      <c r="AB4" s="45" t="s">
        <v>472</v>
      </c>
      <c r="AC4" s="45" t="s">
        <v>473</v>
      </c>
      <c r="AD4" s="45" t="s">
        <v>474</v>
      </c>
      <c r="AE4" s="45" t="s">
        <v>475</v>
      </c>
      <c r="AF4" s="45" t="s">
        <v>476</v>
      </c>
      <c r="AG4" s="45" t="s">
        <v>525</v>
      </c>
      <c r="AH4" s="45" t="s">
        <v>526</v>
      </c>
      <c r="AI4" s="45" t="s">
        <v>527</v>
      </c>
      <c r="AJ4" s="45" t="s">
        <v>528</v>
      </c>
      <c r="AK4" s="45" t="s">
        <v>529</v>
      </c>
      <c r="AL4" s="45" t="s">
        <v>582</v>
      </c>
      <c r="AM4" s="45" t="s">
        <v>583</v>
      </c>
      <c r="AN4" s="45" t="s">
        <v>584</v>
      </c>
      <c r="AO4" s="45" t="s">
        <v>585</v>
      </c>
      <c r="AP4" s="45" t="s">
        <v>586</v>
      </c>
    </row>
    <row r="5" spans="2:42" ht="6.75"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row>
    <row r="6" spans="2:42" ht="6.75" customHeight="1" thickBo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2:42" ht="12.75" thickBot="1">
      <c r="B7" s="192" t="s">
        <v>242</v>
      </c>
      <c r="C7" s="233">
        <f aca="true" t="shared" si="0" ref="C7:J7">C8+C9+C10+C11+C12+C13+C14+C15+C16+C17</f>
        <v>6937</v>
      </c>
      <c r="D7" s="233">
        <f t="shared" si="0"/>
        <v>6766</v>
      </c>
      <c r="E7" s="233">
        <f t="shared" si="0"/>
        <v>7472</v>
      </c>
      <c r="F7" s="233">
        <f t="shared" si="0"/>
        <v>7201</v>
      </c>
      <c r="G7" s="292">
        <f t="shared" si="0"/>
        <v>28376</v>
      </c>
      <c r="H7" s="233">
        <f t="shared" si="0"/>
        <v>6152</v>
      </c>
      <c r="I7" s="233">
        <f t="shared" si="0"/>
        <v>6642</v>
      </c>
      <c r="J7" s="233">
        <f t="shared" si="0"/>
        <v>7616</v>
      </c>
      <c r="K7" s="233">
        <v>7296</v>
      </c>
      <c r="L7" s="292">
        <f>L8+L9+L10+L11+L12+L13+L14+L15+L16+L17</f>
        <v>27706</v>
      </c>
      <c r="M7" s="233">
        <v>6756</v>
      </c>
      <c r="N7" s="233">
        <v>7855</v>
      </c>
      <c r="O7" s="233">
        <v>8090</v>
      </c>
      <c r="P7" s="233">
        <v>7679</v>
      </c>
      <c r="Q7" s="292">
        <v>30380</v>
      </c>
      <c r="R7" s="233">
        <v>7263</v>
      </c>
      <c r="S7" s="233">
        <v>7203</v>
      </c>
      <c r="T7" s="233">
        <v>8063</v>
      </c>
      <c r="U7" s="233">
        <v>8179</v>
      </c>
      <c r="V7" s="292">
        <v>30708</v>
      </c>
      <c r="W7" s="233">
        <f>W8+W9+W10+W11+W12+W13+W14+W15+W16+W17</f>
        <v>7583</v>
      </c>
      <c r="X7" s="233">
        <v>7906</v>
      </c>
      <c r="Y7" s="233">
        <v>8946</v>
      </c>
      <c r="Z7" s="233">
        <v>8490</v>
      </c>
      <c r="AA7" s="292">
        <v>32925</v>
      </c>
      <c r="AB7" s="233">
        <v>7729</v>
      </c>
      <c r="AC7" s="233">
        <v>7955</v>
      </c>
      <c r="AD7" s="233">
        <v>8479</v>
      </c>
      <c r="AE7" s="233">
        <v>8553</v>
      </c>
      <c r="AF7" s="292">
        <v>32716</v>
      </c>
      <c r="AG7" s="233">
        <v>7801</v>
      </c>
      <c r="AH7" s="233">
        <v>8109</v>
      </c>
      <c r="AI7" s="233">
        <v>8631</v>
      </c>
      <c r="AJ7" s="233">
        <v>8199</v>
      </c>
      <c r="AK7" s="292">
        <v>32740</v>
      </c>
      <c r="AL7" s="233">
        <v>6999</v>
      </c>
      <c r="AM7" s="233"/>
      <c r="AN7" s="233"/>
      <c r="AO7" s="233"/>
      <c r="AP7" s="292"/>
    </row>
    <row r="8" spans="2:42" ht="19.5">
      <c r="B8" s="194" t="s">
        <v>378</v>
      </c>
      <c r="C8" s="237">
        <v>1335</v>
      </c>
      <c r="D8" s="237">
        <v>1245</v>
      </c>
      <c r="E8" s="237">
        <v>1333</v>
      </c>
      <c r="F8" s="237">
        <v>1317</v>
      </c>
      <c r="G8" s="293">
        <v>5230</v>
      </c>
      <c r="H8" s="237">
        <v>928</v>
      </c>
      <c r="I8" s="237">
        <v>1128</v>
      </c>
      <c r="J8" s="237">
        <v>1316</v>
      </c>
      <c r="K8" s="237">
        <v>1251</v>
      </c>
      <c r="L8" s="293">
        <v>4623</v>
      </c>
      <c r="M8" s="237">
        <v>1042</v>
      </c>
      <c r="N8" s="237">
        <v>1348</v>
      </c>
      <c r="O8" s="237">
        <v>1511</v>
      </c>
      <c r="P8" s="237">
        <v>1536</v>
      </c>
      <c r="Q8" s="293">
        <v>5437</v>
      </c>
      <c r="R8" s="237">
        <v>1427</v>
      </c>
      <c r="S8" s="237">
        <v>1363</v>
      </c>
      <c r="T8" s="237">
        <v>1463</v>
      </c>
      <c r="U8" s="237">
        <v>1512</v>
      </c>
      <c r="V8" s="293">
        <v>5765</v>
      </c>
      <c r="W8" s="237">
        <v>1344</v>
      </c>
      <c r="X8" s="237">
        <v>1423</v>
      </c>
      <c r="Y8" s="237">
        <v>1495</v>
      </c>
      <c r="Z8" s="237">
        <v>1556</v>
      </c>
      <c r="AA8" s="293">
        <v>5818</v>
      </c>
      <c r="AB8" s="237">
        <v>1251</v>
      </c>
      <c r="AC8" s="237">
        <v>1249</v>
      </c>
      <c r="AD8" s="237">
        <v>1442</v>
      </c>
      <c r="AE8" s="237">
        <v>1508</v>
      </c>
      <c r="AF8" s="293">
        <v>5450</v>
      </c>
      <c r="AG8" s="237">
        <v>1206</v>
      </c>
      <c r="AH8" s="237">
        <v>1349</v>
      </c>
      <c r="AI8" s="237">
        <v>1339</v>
      </c>
      <c r="AJ8" s="237">
        <v>1337</v>
      </c>
      <c r="AK8" s="293">
        <v>5231</v>
      </c>
      <c r="AL8" s="237">
        <v>1066</v>
      </c>
      <c r="AM8" s="237"/>
      <c r="AN8" s="237"/>
      <c r="AO8" s="237"/>
      <c r="AP8" s="293"/>
    </row>
    <row r="9" spans="2:42" ht="19.5">
      <c r="B9" s="195" t="s">
        <v>379</v>
      </c>
      <c r="C9" s="238">
        <v>2475</v>
      </c>
      <c r="D9" s="238">
        <v>2410</v>
      </c>
      <c r="E9" s="238">
        <v>2746</v>
      </c>
      <c r="F9" s="238">
        <v>2609</v>
      </c>
      <c r="G9" s="294">
        <v>10240</v>
      </c>
      <c r="H9" s="238">
        <v>2175</v>
      </c>
      <c r="I9" s="238">
        <v>2490</v>
      </c>
      <c r="J9" s="238">
        <v>2742</v>
      </c>
      <c r="K9" s="238">
        <v>2685</v>
      </c>
      <c r="L9" s="294">
        <v>10092</v>
      </c>
      <c r="M9" s="238">
        <v>2564</v>
      </c>
      <c r="N9" s="238">
        <v>3146</v>
      </c>
      <c r="O9" s="238">
        <v>3236</v>
      </c>
      <c r="P9" s="238">
        <v>3049</v>
      </c>
      <c r="Q9" s="294">
        <v>11995</v>
      </c>
      <c r="R9" s="238">
        <v>2810</v>
      </c>
      <c r="S9" s="238">
        <v>2877</v>
      </c>
      <c r="T9" s="238">
        <v>3331</v>
      </c>
      <c r="U9" s="238">
        <v>3442</v>
      </c>
      <c r="V9" s="294">
        <v>12460</v>
      </c>
      <c r="W9" s="238">
        <v>2996</v>
      </c>
      <c r="X9" s="238">
        <v>3196</v>
      </c>
      <c r="Y9" s="238">
        <v>3663</v>
      </c>
      <c r="Z9" s="238">
        <v>3488</v>
      </c>
      <c r="AA9" s="294">
        <v>13343</v>
      </c>
      <c r="AB9" s="238">
        <v>3134</v>
      </c>
      <c r="AC9" s="238">
        <v>3299</v>
      </c>
      <c r="AD9" s="238">
        <v>3598</v>
      </c>
      <c r="AE9" s="238">
        <v>3622</v>
      </c>
      <c r="AF9" s="294">
        <v>13653</v>
      </c>
      <c r="AG9" s="238">
        <v>3279</v>
      </c>
      <c r="AH9" s="238">
        <v>3442</v>
      </c>
      <c r="AI9" s="238">
        <v>3703</v>
      </c>
      <c r="AJ9" s="238">
        <v>3550</v>
      </c>
      <c r="AK9" s="294">
        <v>13974</v>
      </c>
      <c r="AL9" s="238">
        <v>2873</v>
      </c>
      <c r="AM9" s="238"/>
      <c r="AN9" s="238"/>
      <c r="AO9" s="238"/>
      <c r="AP9" s="294"/>
    </row>
    <row r="10" spans="2:42" ht="19.5">
      <c r="B10" s="195" t="s">
        <v>380</v>
      </c>
      <c r="C10" s="238">
        <v>1061</v>
      </c>
      <c r="D10" s="238">
        <v>1212</v>
      </c>
      <c r="E10" s="238">
        <v>1351</v>
      </c>
      <c r="F10" s="238">
        <v>1189</v>
      </c>
      <c r="G10" s="294">
        <v>4813</v>
      </c>
      <c r="H10" s="238">
        <v>884</v>
      </c>
      <c r="I10" s="238">
        <v>1081</v>
      </c>
      <c r="J10" s="238">
        <v>1345</v>
      </c>
      <c r="K10" s="238">
        <v>1217</v>
      </c>
      <c r="L10" s="294">
        <v>4527</v>
      </c>
      <c r="M10" s="238">
        <v>931</v>
      </c>
      <c r="N10" s="238">
        <v>1236</v>
      </c>
      <c r="O10" s="238">
        <v>1227</v>
      </c>
      <c r="P10" s="238">
        <v>1150</v>
      </c>
      <c r="Q10" s="294">
        <v>4544</v>
      </c>
      <c r="R10" s="238">
        <v>954</v>
      </c>
      <c r="S10" s="238">
        <v>1019</v>
      </c>
      <c r="T10" s="238">
        <v>1280</v>
      </c>
      <c r="U10" s="238">
        <v>1081</v>
      </c>
      <c r="V10" s="294">
        <v>4334</v>
      </c>
      <c r="W10" s="238">
        <f>1100+1</f>
        <v>1101</v>
      </c>
      <c r="X10" s="238">
        <v>1058</v>
      </c>
      <c r="Y10" s="238">
        <v>1396</v>
      </c>
      <c r="Z10" s="238">
        <v>1324</v>
      </c>
      <c r="AA10" s="294">
        <v>4879</v>
      </c>
      <c r="AB10" s="238">
        <v>1113</v>
      </c>
      <c r="AC10" s="238">
        <v>1221</v>
      </c>
      <c r="AD10" s="238">
        <v>1292</v>
      </c>
      <c r="AE10" s="238">
        <v>1406</v>
      </c>
      <c r="AF10" s="294">
        <v>5032</v>
      </c>
      <c r="AG10" s="238">
        <v>1079</v>
      </c>
      <c r="AH10" s="238">
        <v>1151</v>
      </c>
      <c r="AI10" s="238">
        <v>1291</v>
      </c>
      <c r="AJ10" s="238">
        <v>1263</v>
      </c>
      <c r="AK10" s="294">
        <v>4784</v>
      </c>
      <c r="AL10" s="238">
        <v>875</v>
      </c>
      <c r="AM10" s="238"/>
      <c r="AN10" s="238"/>
      <c r="AO10" s="238"/>
      <c r="AP10" s="294"/>
    </row>
    <row r="11" spans="2:42" ht="19.5">
      <c r="B11" s="194" t="s">
        <v>381</v>
      </c>
      <c r="C11" s="237">
        <f>222+1</f>
        <v>223</v>
      </c>
      <c r="D11" s="237">
        <v>202</v>
      </c>
      <c r="E11" s="237">
        <v>212</v>
      </c>
      <c r="F11" s="237">
        <v>195</v>
      </c>
      <c r="G11" s="293">
        <v>832</v>
      </c>
      <c r="H11" s="237">
        <v>218</v>
      </c>
      <c r="I11" s="237">
        <v>205</v>
      </c>
      <c r="J11" s="237">
        <v>190</v>
      </c>
      <c r="K11" s="237">
        <v>224</v>
      </c>
      <c r="L11" s="293">
        <v>837</v>
      </c>
      <c r="M11" s="237">
        <v>232</v>
      </c>
      <c r="N11" s="237">
        <v>240</v>
      </c>
      <c r="O11" s="237">
        <v>203</v>
      </c>
      <c r="P11" s="237">
        <v>203</v>
      </c>
      <c r="Q11" s="293">
        <v>878</v>
      </c>
      <c r="R11" s="237">
        <v>203</v>
      </c>
      <c r="S11" s="237">
        <v>197</v>
      </c>
      <c r="T11" s="237">
        <v>155</v>
      </c>
      <c r="U11" s="237">
        <v>126</v>
      </c>
      <c r="V11" s="293">
        <v>681</v>
      </c>
      <c r="W11" s="237">
        <f>207+1</f>
        <v>208</v>
      </c>
      <c r="X11" s="237">
        <v>213</v>
      </c>
      <c r="Y11" s="237">
        <v>239</v>
      </c>
      <c r="Z11" s="237">
        <v>208</v>
      </c>
      <c r="AA11" s="293">
        <v>868</v>
      </c>
      <c r="AB11" s="237">
        <v>252</v>
      </c>
      <c r="AC11" s="237">
        <v>207</v>
      </c>
      <c r="AD11" s="237">
        <v>229</v>
      </c>
      <c r="AE11" s="237">
        <v>161</v>
      </c>
      <c r="AF11" s="293">
        <v>849</v>
      </c>
      <c r="AG11" s="237">
        <v>259</v>
      </c>
      <c r="AH11" s="237">
        <v>270</v>
      </c>
      <c r="AI11" s="237">
        <v>258</v>
      </c>
      <c r="AJ11" s="237">
        <v>235</v>
      </c>
      <c r="AK11" s="293">
        <v>1022</v>
      </c>
      <c r="AL11" s="237">
        <v>244</v>
      </c>
      <c r="AM11" s="237"/>
      <c r="AN11" s="237"/>
      <c r="AO11" s="237"/>
      <c r="AP11" s="293"/>
    </row>
    <row r="12" spans="2:42" ht="19.5">
      <c r="B12" s="195" t="s">
        <v>382</v>
      </c>
      <c r="C12" s="238">
        <f>120+1</f>
        <v>121</v>
      </c>
      <c r="D12" s="238">
        <v>135</v>
      </c>
      <c r="E12" s="238">
        <v>118</v>
      </c>
      <c r="F12" s="238">
        <v>136</v>
      </c>
      <c r="G12" s="294">
        <v>510</v>
      </c>
      <c r="H12" s="238">
        <v>141</v>
      </c>
      <c r="I12" s="238">
        <v>146</v>
      </c>
      <c r="J12" s="238">
        <v>151</v>
      </c>
      <c r="K12" s="238">
        <v>154</v>
      </c>
      <c r="L12" s="294">
        <v>592</v>
      </c>
      <c r="M12" s="238">
        <v>160</v>
      </c>
      <c r="N12" s="238">
        <v>152</v>
      </c>
      <c r="O12" s="238">
        <v>108</v>
      </c>
      <c r="P12" s="238">
        <v>62</v>
      </c>
      <c r="Q12" s="294">
        <v>482</v>
      </c>
      <c r="R12" s="238">
        <v>59</v>
      </c>
      <c r="S12" s="238">
        <v>58</v>
      </c>
      <c r="T12" s="238">
        <v>46</v>
      </c>
      <c r="U12" s="238">
        <v>82</v>
      </c>
      <c r="V12" s="294">
        <v>245</v>
      </c>
      <c r="W12" s="238">
        <v>135</v>
      </c>
      <c r="X12" s="238">
        <v>129</v>
      </c>
      <c r="Y12" s="238">
        <v>146</v>
      </c>
      <c r="Z12" s="238">
        <v>140</v>
      </c>
      <c r="AA12" s="294">
        <v>550</v>
      </c>
      <c r="AB12" s="238">
        <v>149</v>
      </c>
      <c r="AC12" s="238">
        <v>140</v>
      </c>
      <c r="AD12" s="238">
        <v>131</v>
      </c>
      <c r="AE12" s="238">
        <v>120</v>
      </c>
      <c r="AF12" s="294">
        <v>540</v>
      </c>
      <c r="AG12" s="238">
        <v>139</v>
      </c>
      <c r="AH12" s="238">
        <v>136</v>
      </c>
      <c r="AI12" s="238">
        <v>133</v>
      </c>
      <c r="AJ12" s="238">
        <v>111</v>
      </c>
      <c r="AK12" s="294">
        <v>519</v>
      </c>
      <c r="AL12" s="238">
        <v>100</v>
      </c>
      <c r="AM12" s="238"/>
      <c r="AN12" s="238"/>
      <c r="AO12" s="238"/>
      <c r="AP12" s="294"/>
    </row>
    <row r="13" spans="2:42" ht="19.5">
      <c r="B13" s="195" t="s">
        <v>383</v>
      </c>
      <c r="C13" s="238">
        <v>101</v>
      </c>
      <c r="D13" s="238">
        <v>88</v>
      </c>
      <c r="E13" s="238">
        <v>87</v>
      </c>
      <c r="F13" s="238">
        <v>105</v>
      </c>
      <c r="G13" s="294">
        <v>381</v>
      </c>
      <c r="H13" s="238">
        <v>107</v>
      </c>
      <c r="I13" s="238">
        <v>94</v>
      </c>
      <c r="J13" s="238">
        <v>107</v>
      </c>
      <c r="K13" s="238">
        <v>105</v>
      </c>
      <c r="L13" s="294">
        <v>413</v>
      </c>
      <c r="M13" s="238">
        <v>120</v>
      </c>
      <c r="N13" s="238">
        <v>114</v>
      </c>
      <c r="O13" s="238">
        <v>78</v>
      </c>
      <c r="P13" s="238">
        <v>46</v>
      </c>
      <c r="Q13" s="294">
        <v>358</v>
      </c>
      <c r="R13" s="238">
        <v>55</v>
      </c>
      <c r="S13" s="238">
        <v>61</v>
      </c>
      <c r="T13" s="238">
        <v>52</v>
      </c>
      <c r="U13" s="238">
        <v>80</v>
      </c>
      <c r="V13" s="294">
        <v>248</v>
      </c>
      <c r="W13" s="238">
        <v>73</v>
      </c>
      <c r="X13" s="238">
        <v>71</v>
      </c>
      <c r="Y13" s="238">
        <v>110</v>
      </c>
      <c r="Z13" s="238">
        <v>106</v>
      </c>
      <c r="AA13" s="294">
        <v>360</v>
      </c>
      <c r="AB13" s="238">
        <v>106</v>
      </c>
      <c r="AC13" s="238">
        <v>97</v>
      </c>
      <c r="AD13" s="238">
        <v>90</v>
      </c>
      <c r="AE13" s="238">
        <v>75</v>
      </c>
      <c r="AF13" s="294">
        <v>368</v>
      </c>
      <c r="AG13" s="238">
        <v>115</v>
      </c>
      <c r="AH13" s="238">
        <v>116</v>
      </c>
      <c r="AI13" s="238">
        <v>104</v>
      </c>
      <c r="AJ13" s="238">
        <v>89</v>
      </c>
      <c r="AK13" s="294">
        <v>424</v>
      </c>
      <c r="AL13" s="238">
        <v>105</v>
      </c>
      <c r="AM13" s="238"/>
      <c r="AN13" s="238"/>
      <c r="AO13" s="238"/>
      <c r="AP13" s="294"/>
    </row>
    <row r="14" spans="2:42" ht="19.5">
      <c r="B14" s="195" t="s">
        <v>384</v>
      </c>
      <c r="C14" s="238">
        <v>291</v>
      </c>
      <c r="D14" s="238">
        <v>197</v>
      </c>
      <c r="E14" s="238">
        <v>244</v>
      </c>
      <c r="F14" s="238">
        <v>302</v>
      </c>
      <c r="G14" s="294">
        <v>1034</v>
      </c>
      <c r="H14" s="238">
        <v>313</v>
      </c>
      <c r="I14" s="238">
        <v>174</v>
      </c>
      <c r="J14" s="238">
        <v>366</v>
      </c>
      <c r="K14" s="238">
        <v>290</v>
      </c>
      <c r="L14" s="294">
        <v>1143</v>
      </c>
      <c r="M14" s="238">
        <v>304</v>
      </c>
      <c r="N14" s="238">
        <v>205</v>
      </c>
      <c r="O14" s="238">
        <v>354</v>
      </c>
      <c r="P14" s="238">
        <v>283</v>
      </c>
      <c r="Q14" s="294">
        <v>1146</v>
      </c>
      <c r="R14" s="238">
        <v>287</v>
      </c>
      <c r="S14" s="238">
        <v>180</v>
      </c>
      <c r="T14" s="238">
        <v>305</v>
      </c>
      <c r="U14" s="238">
        <v>317</v>
      </c>
      <c r="V14" s="294">
        <v>1089</v>
      </c>
      <c r="W14" s="238">
        <v>262</v>
      </c>
      <c r="X14" s="238">
        <v>202</v>
      </c>
      <c r="Y14" s="238">
        <v>367</v>
      </c>
      <c r="Z14" s="238">
        <v>250</v>
      </c>
      <c r="AA14" s="294">
        <v>1081</v>
      </c>
      <c r="AB14" s="238">
        <v>251</v>
      </c>
      <c r="AC14" s="238">
        <v>264</v>
      </c>
      <c r="AD14" s="238">
        <v>308</v>
      </c>
      <c r="AE14" s="238">
        <v>244</v>
      </c>
      <c r="AF14" s="294">
        <v>1067</v>
      </c>
      <c r="AG14" s="238">
        <v>280</v>
      </c>
      <c r="AH14" s="238">
        <v>223</v>
      </c>
      <c r="AI14" s="238">
        <v>268</v>
      </c>
      <c r="AJ14" s="238">
        <v>259</v>
      </c>
      <c r="AK14" s="294">
        <v>1030</v>
      </c>
      <c r="AL14" s="238">
        <v>283</v>
      </c>
      <c r="AM14" s="238"/>
      <c r="AN14" s="238"/>
      <c r="AO14" s="238"/>
      <c r="AP14" s="294"/>
    </row>
    <row r="15" spans="2:42" ht="19.5">
      <c r="B15" s="195" t="s">
        <v>385</v>
      </c>
      <c r="C15" s="238">
        <f>114+1</f>
        <v>115</v>
      </c>
      <c r="D15" s="238">
        <v>108</v>
      </c>
      <c r="E15" s="238">
        <v>99</v>
      </c>
      <c r="F15" s="238">
        <v>101</v>
      </c>
      <c r="G15" s="294">
        <v>423</v>
      </c>
      <c r="H15" s="238">
        <v>116</v>
      </c>
      <c r="I15" s="238">
        <v>114</v>
      </c>
      <c r="J15" s="238">
        <v>103</v>
      </c>
      <c r="K15" s="238">
        <v>85</v>
      </c>
      <c r="L15" s="294">
        <v>418</v>
      </c>
      <c r="M15" s="238">
        <v>134</v>
      </c>
      <c r="N15" s="238">
        <v>119</v>
      </c>
      <c r="O15" s="238">
        <v>106</v>
      </c>
      <c r="P15" s="238">
        <v>86</v>
      </c>
      <c r="Q15" s="294">
        <v>445</v>
      </c>
      <c r="R15" s="238">
        <v>92</v>
      </c>
      <c r="S15" s="238">
        <v>105</v>
      </c>
      <c r="T15" s="238">
        <v>64</v>
      </c>
      <c r="U15" s="238">
        <v>90</v>
      </c>
      <c r="V15" s="294">
        <v>351</v>
      </c>
      <c r="W15" s="238">
        <v>113</v>
      </c>
      <c r="X15" s="238">
        <v>92</v>
      </c>
      <c r="Y15" s="238">
        <v>100</v>
      </c>
      <c r="Z15" s="238">
        <v>86</v>
      </c>
      <c r="AA15" s="294">
        <v>391</v>
      </c>
      <c r="AB15" s="238">
        <v>103</v>
      </c>
      <c r="AC15" s="238">
        <v>105</v>
      </c>
      <c r="AD15" s="238">
        <v>94</v>
      </c>
      <c r="AE15" s="238">
        <v>69</v>
      </c>
      <c r="AF15" s="294">
        <v>371</v>
      </c>
      <c r="AG15" s="238">
        <v>106</v>
      </c>
      <c r="AH15" s="238">
        <v>99</v>
      </c>
      <c r="AI15" s="238">
        <v>90</v>
      </c>
      <c r="AJ15" s="238">
        <v>48</v>
      </c>
      <c r="AK15" s="294">
        <v>343</v>
      </c>
      <c r="AL15" s="238">
        <v>109</v>
      </c>
      <c r="AM15" s="238"/>
      <c r="AN15" s="238"/>
      <c r="AO15" s="238"/>
      <c r="AP15" s="294"/>
    </row>
    <row r="16" spans="2:42" ht="12">
      <c r="B16" s="195" t="s">
        <v>53</v>
      </c>
      <c r="C16" s="238">
        <f>137+1</f>
        <v>138</v>
      </c>
      <c r="D16" s="238">
        <v>133</v>
      </c>
      <c r="E16" s="238">
        <v>146</v>
      </c>
      <c r="F16" s="238">
        <v>139</v>
      </c>
      <c r="G16" s="294">
        <v>556</v>
      </c>
      <c r="H16" s="238">
        <v>145</v>
      </c>
      <c r="I16" s="238">
        <v>106</v>
      </c>
      <c r="J16" s="238">
        <v>160</v>
      </c>
      <c r="K16" s="238">
        <v>160</v>
      </c>
      <c r="L16" s="294">
        <v>571</v>
      </c>
      <c r="M16" s="238">
        <v>167</v>
      </c>
      <c r="N16" s="238">
        <v>156</v>
      </c>
      <c r="O16" s="238">
        <v>131</v>
      </c>
      <c r="P16" s="238">
        <v>133</v>
      </c>
      <c r="Q16" s="294">
        <v>587</v>
      </c>
      <c r="R16" s="238">
        <v>168</v>
      </c>
      <c r="S16" s="238">
        <v>173</v>
      </c>
      <c r="T16" s="238">
        <v>134</v>
      </c>
      <c r="U16" s="238">
        <v>130</v>
      </c>
      <c r="V16" s="294">
        <v>605</v>
      </c>
      <c r="W16" s="238">
        <v>149</v>
      </c>
      <c r="X16" s="238">
        <v>109</v>
      </c>
      <c r="Y16" s="238">
        <v>157</v>
      </c>
      <c r="Z16" s="238">
        <v>108</v>
      </c>
      <c r="AA16" s="294">
        <v>523</v>
      </c>
      <c r="AB16" s="238">
        <v>142</v>
      </c>
      <c r="AC16" s="238">
        <v>148</v>
      </c>
      <c r="AD16" s="238">
        <v>120</v>
      </c>
      <c r="AE16" s="238">
        <v>98</v>
      </c>
      <c r="AF16" s="294">
        <v>508</v>
      </c>
      <c r="AG16" s="238">
        <v>151</v>
      </c>
      <c r="AH16" s="238">
        <v>163</v>
      </c>
      <c r="AI16" s="238">
        <v>173</v>
      </c>
      <c r="AJ16" s="238">
        <v>160</v>
      </c>
      <c r="AK16" s="294">
        <v>647</v>
      </c>
      <c r="AL16" s="238">
        <v>156</v>
      </c>
      <c r="AM16" s="238"/>
      <c r="AN16" s="238"/>
      <c r="AO16" s="238"/>
      <c r="AP16" s="294"/>
    </row>
    <row r="17" spans="2:42" ht="12">
      <c r="B17" s="227" t="s">
        <v>129</v>
      </c>
      <c r="C17" s="238">
        <f>1081-4</f>
        <v>1077</v>
      </c>
      <c r="D17" s="238">
        <v>1036</v>
      </c>
      <c r="E17" s="238">
        <v>1136</v>
      </c>
      <c r="F17" s="238">
        <v>1108</v>
      </c>
      <c r="G17" s="294">
        <v>4357</v>
      </c>
      <c r="H17" s="238">
        <v>1125</v>
      </c>
      <c r="I17" s="238">
        <v>1104</v>
      </c>
      <c r="J17" s="238">
        <v>1136</v>
      </c>
      <c r="K17" s="238">
        <v>1125</v>
      </c>
      <c r="L17" s="294">
        <v>4490</v>
      </c>
      <c r="M17" s="238">
        <v>1102</v>
      </c>
      <c r="N17" s="238">
        <v>1139</v>
      </c>
      <c r="O17" s="238">
        <v>1136</v>
      </c>
      <c r="P17" s="238">
        <v>1131</v>
      </c>
      <c r="Q17" s="294">
        <v>4508</v>
      </c>
      <c r="R17" s="238">
        <v>1208</v>
      </c>
      <c r="S17" s="238">
        <v>1170</v>
      </c>
      <c r="T17" s="238">
        <v>1233</v>
      </c>
      <c r="U17" s="238">
        <v>1319</v>
      </c>
      <c r="V17" s="294">
        <v>4930</v>
      </c>
      <c r="W17" s="238">
        <v>1202</v>
      </c>
      <c r="X17" s="238">
        <v>1413</v>
      </c>
      <c r="Y17" s="238">
        <v>1273</v>
      </c>
      <c r="Z17" s="238">
        <v>1224</v>
      </c>
      <c r="AA17" s="294">
        <v>5112</v>
      </c>
      <c r="AB17" s="238">
        <v>1228</v>
      </c>
      <c r="AC17" s="238">
        <v>1225</v>
      </c>
      <c r="AD17" s="238">
        <v>1175</v>
      </c>
      <c r="AE17" s="238">
        <v>1250</v>
      </c>
      <c r="AF17" s="294">
        <v>4878</v>
      </c>
      <c r="AG17" s="238">
        <v>1187</v>
      </c>
      <c r="AH17" s="238">
        <v>1160</v>
      </c>
      <c r="AI17" s="238">
        <v>1272</v>
      </c>
      <c r="AJ17" s="238">
        <v>1147</v>
      </c>
      <c r="AK17" s="294">
        <v>4766</v>
      </c>
      <c r="AL17" s="238">
        <v>1188</v>
      </c>
      <c r="AM17" s="238"/>
      <c r="AN17" s="238"/>
      <c r="AO17" s="238"/>
      <c r="AP17" s="294"/>
    </row>
    <row r="18" spans="2:42" ht="6" customHeight="1" thickBot="1">
      <c r="B18" s="196"/>
      <c r="C18" s="237"/>
      <c r="D18" s="237"/>
      <c r="E18" s="237"/>
      <c r="F18" s="237"/>
      <c r="G18" s="293"/>
      <c r="H18" s="237"/>
      <c r="I18" s="237"/>
      <c r="J18" s="237"/>
      <c r="K18" s="237"/>
      <c r="L18" s="293"/>
      <c r="M18" s="237"/>
      <c r="N18" s="237"/>
      <c r="O18" s="237"/>
      <c r="P18" s="237"/>
      <c r="Q18" s="293"/>
      <c r="R18" s="237"/>
      <c r="S18" s="237"/>
      <c r="T18" s="237"/>
      <c r="U18" s="237"/>
      <c r="V18" s="293"/>
      <c r="W18" s="237"/>
      <c r="X18" s="237"/>
      <c r="Y18" s="237"/>
      <c r="Z18" s="237"/>
      <c r="AA18" s="293"/>
      <c r="AB18" s="237"/>
      <c r="AC18" s="237"/>
      <c r="AD18" s="237"/>
      <c r="AE18" s="237"/>
      <c r="AF18" s="293"/>
      <c r="AG18" s="237"/>
      <c r="AH18" s="237"/>
      <c r="AI18" s="237"/>
      <c r="AJ18" s="237"/>
      <c r="AK18" s="293"/>
      <c r="AL18" s="237"/>
      <c r="AM18" s="237"/>
      <c r="AN18" s="237"/>
      <c r="AO18" s="237"/>
      <c r="AP18" s="293"/>
    </row>
    <row r="19" spans="2:42" ht="12.75" thickBot="1">
      <c r="B19" s="192" t="s">
        <v>243</v>
      </c>
      <c r="C19" s="233">
        <f aca="true" t="shared" si="1" ref="C19:J19">C20+C21</f>
        <v>1659</v>
      </c>
      <c r="D19" s="233">
        <f t="shared" si="1"/>
        <v>1933</v>
      </c>
      <c r="E19" s="233">
        <f t="shared" si="1"/>
        <v>2052</v>
      </c>
      <c r="F19" s="233">
        <f t="shared" si="1"/>
        <v>1872</v>
      </c>
      <c r="G19" s="292">
        <f t="shared" si="1"/>
        <v>7516</v>
      </c>
      <c r="H19" s="233">
        <f t="shared" si="1"/>
        <v>1763</v>
      </c>
      <c r="I19" s="233">
        <f t="shared" si="1"/>
        <v>1957</v>
      </c>
      <c r="J19" s="233">
        <f t="shared" si="1"/>
        <v>2088</v>
      </c>
      <c r="K19" s="273">
        <v>1968</v>
      </c>
      <c r="L19" s="292">
        <f>L20+L21</f>
        <v>7776</v>
      </c>
      <c r="M19" s="273">
        <v>1839</v>
      </c>
      <c r="N19" s="233">
        <v>1983</v>
      </c>
      <c r="O19" s="233">
        <v>2133</v>
      </c>
      <c r="P19" s="233">
        <v>2031</v>
      </c>
      <c r="Q19" s="292">
        <v>7986</v>
      </c>
      <c r="R19" s="273">
        <v>1910</v>
      </c>
      <c r="S19" s="233">
        <v>2054</v>
      </c>
      <c r="T19" s="233">
        <v>2171</v>
      </c>
      <c r="U19" s="233">
        <v>2052</v>
      </c>
      <c r="V19" s="292">
        <v>8187</v>
      </c>
      <c r="W19" s="273">
        <f>W20+W21</f>
        <v>1953</v>
      </c>
      <c r="X19" s="233">
        <v>2262</v>
      </c>
      <c r="Y19" s="233">
        <v>2336</v>
      </c>
      <c r="Z19" s="233">
        <v>2268</v>
      </c>
      <c r="AA19" s="292">
        <v>8819</v>
      </c>
      <c r="AB19" s="273">
        <v>2167</v>
      </c>
      <c r="AC19" s="233">
        <v>2375</v>
      </c>
      <c r="AD19" s="233">
        <v>2501</v>
      </c>
      <c r="AE19" s="233">
        <v>2405</v>
      </c>
      <c r="AF19" s="292">
        <v>9448</v>
      </c>
      <c r="AG19" s="273">
        <v>2236</v>
      </c>
      <c r="AH19" s="233">
        <v>2480</v>
      </c>
      <c r="AI19" s="233">
        <v>2620</v>
      </c>
      <c r="AJ19" s="233">
        <v>2481</v>
      </c>
      <c r="AK19" s="292">
        <v>9817</v>
      </c>
      <c r="AL19" s="273">
        <v>2213</v>
      </c>
      <c r="AM19" s="233"/>
      <c r="AN19" s="233"/>
      <c r="AO19" s="233"/>
      <c r="AP19" s="292"/>
    </row>
    <row r="20" spans="2:42" ht="19.5">
      <c r="B20" s="194" t="s">
        <v>378</v>
      </c>
      <c r="C20" s="240">
        <v>624</v>
      </c>
      <c r="D20" s="240">
        <v>733</v>
      </c>
      <c r="E20" s="240">
        <v>768</v>
      </c>
      <c r="F20" s="240">
        <v>707</v>
      </c>
      <c r="G20" s="295">
        <v>2832</v>
      </c>
      <c r="H20" s="240">
        <v>655</v>
      </c>
      <c r="I20" s="240">
        <v>742</v>
      </c>
      <c r="J20" s="240">
        <v>783</v>
      </c>
      <c r="K20" s="240">
        <v>736</v>
      </c>
      <c r="L20" s="295">
        <v>2916</v>
      </c>
      <c r="M20" s="240">
        <v>667</v>
      </c>
      <c r="N20" s="240">
        <v>768</v>
      </c>
      <c r="O20" s="240">
        <v>807</v>
      </c>
      <c r="P20" s="240">
        <v>758</v>
      </c>
      <c r="Q20" s="295">
        <v>3000</v>
      </c>
      <c r="R20" s="240">
        <v>718</v>
      </c>
      <c r="S20" s="240">
        <v>800</v>
      </c>
      <c r="T20" s="240">
        <v>842</v>
      </c>
      <c r="U20" s="240">
        <v>776</v>
      </c>
      <c r="V20" s="295">
        <v>3136</v>
      </c>
      <c r="W20" s="240">
        <v>743</v>
      </c>
      <c r="X20" s="240">
        <v>871</v>
      </c>
      <c r="Y20" s="240">
        <v>895</v>
      </c>
      <c r="Z20" s="240">
        <v>830</v>
      </c>
      <c r="AA20" s="295">
        <v>3339</v>
      </c>
      <c r="AB20" s="240">
        <v>787</v>
      </c>
      <c r="AC20" s="240">
        <v>904</v>
      </c>
      <c r="AD20" s="240">
        <v>946</v>
      </c>
      <c r="AE20" s="240">
        <v>910</v>
      </c>
      <c r="AF20" s="295">
        <v>3546</v>
      </c>
      <c r="AG20" s="240">
        <v>849</v>
      </c>
      <c r="AH20" s="240">
        <v>973</v>
      </c>
      <c r="AI20" s="240">
        <v>1012</v>
      </c>
      <c r="AJ20" s="240">
        <v>942</v>
      </c>
      <c r="AK20" s="295">
        <v>3776</v>
      </c>
      <c r="AL20" s="240">
        <v>855</v>
      </c>
      <c r="AM20" s="240"/>
      <c r="AN20" s="240"/>
      <c r="AO20" s="240"/>
      <c r="AP20" s="295"/>
    </row>
    <row r="21" spans="2:42" ht="19.5">
      <c r="B21" s="195" t="s">
        <v>465</v>
      </c>
      <c r="C21" s="238">
        <v>1035</v>
      </c>
      <c r="D21" s="238">
        <v>1200</v>
      </c>
      <c r="E21" s="238">
        <v>1284</v>
      </c>
      <c r="F21" s="238">
        <v>1165</v>
      </c>
      <c r="G21" s="294">
        <v>4684</v>
      </c>
      <c r="H21" s="238">
        <v>1108</v>
      </c>
      <c r="I21" s="238">
        <v>1215</v>
      </c>
      <c r="J21" s="238">
        <v>1305</v>
      </c>
      <c r="K21" s="238">
        <v>1232</v>
      </c>
      <c r="L21" s="294">
        <v>4860</v>
      </c>
      <c r="M21" s="238">
        <v>1172</v>
      </c>
      <c r="N21" s="238">
        <v>1215</v>
      </c>
      <c r="O21" s="238">
        <v>1326</v>
      </c>
      <c r="P21" s="238">
        <v>1273</v>
      </c>
      <c r="Q21" s="294">
        <v>4986</v>
      </c>
      <c r="R21" s="238">
        <v>1192</v>
      </c>
      <c r="S21" s="238">
        <v>1254</v>
      </c>
      <c r="T21" s="238">
        <v>1329</v>
      </c>
      <c r="U21" s="238">
        <v>1276</v>
      </c>
      <c r="V21" s="294">
        <v>5051</v>
      </c>
      <c r="W21" s="238">
        <v>1210</v>
      </c>
      <c r="X21" s="238">
        <v>1391</v>
      </c>
      <c r="Y21" s="238">
        <v>1441</v>
      </c>
      <c r="Z21" s="238">
        <v>1438</v>
      </c>
      <c r="AA21" s="294">
        <v>5480</v>
      </c>
      <c r="AB21" s="238">
        <v>1380</v>
      </c>
      <c r="AC21" s="238">
        <v>1471</v>
      </c>
      <c r="AD21" s="238">
        <v>1555</v>
      </c>
      <c r="AE21" s="238">
        <v>1495</v>
      </c>
      <c r="AF21" s="294">
        <v>5902</v>
      </c>
      <c r="AG21" s="238">
        <v>1387</v>
      </c>
      <c r="AH21" s="238">
        <v>1507</v>
      </c>
      <c r="AI21" s="238">
        <v>1608</v>
      </c>
      <c r="AJ21" s="238">
        <v>1539</v>
      </c>
      <c r="AK21" s="294">
        <v>6041</v>
      </c>
      <c r="AL21" s="238">
        <v>1358</v>
      </c>
      <c r="AM21" s="238"/>
      <c r="AN21" s="238"/>
      <c r="AO21" s="238"/>
      <c r="AP21" s="294"/>
    </row>
    <row r="22" spans="2:42" ht="6" customHeight="1" thickBot="1">
      <c r="B22" s="196"/>
      <c r="C22" s="237"/>
      <c r="D22" s="237"/>
      <c r="E22" s="237"/>
      <c r="F22" s="237"/>
      <c r="G22" s="293"/>
      <c r="H22" s="237"/>
      <c r="I22" s="237"/>
      <c r="J22" s="237"/>
      <c r="K22" s="237"/>
      <c r="L22" s="293"/>
      <c r="M22" s="237"/>
      <c r="N22" s="237"/>
      <c r="O22" s="237"/>
      <c r="P22" s="237"/>
      <c r="Q22" s="293"/>
      <c r="R22" s="237"/>
      <c r="S22" s="237"/>
      <c r="T22" s="237"/>
      <c r="U22" s="237"/>
      <c r="V22" s="293"/>
      <c r="W22" s="237"/>
      <c r="X22" s="237"/>
      <c r="Y22" s="237"/>
      <c r="Z22" s="237"/>
      <c r="AA22" s="293"/>
      <c r="AB22" s="237"/>
      <c r="AC22" s="237"/>
      <c r="AD22" s="237"/>
      <c r="AE22" s="237"/>
      <c r="AF22" s="293"/>
      <c r="AG22" s="237"/>
      <c r="AH22" s="237"/>
      <c r="AI22" s="237"/>
      <c r="AJ22" s="237"/>
      <c r="AK22" s="293"/>
      <c r="AL22" s="237"/>
      <c r="AM22" s="237"/>
      <c r="AN22" s="237"/>
      <c r="AO22" s="237"/>
      <c r="AP22" s="293"/>
    </row>
    <row r="23" spans="2:42" ht="12.75" thickBot="1">
      <c r="B23" s="193" t="s">
        <v>245</v>
      </c>
      <c r="C23" s="233">
        <v>0</v>
      </c>
      <c r="D23" s="233">
        <v>0</v>
      </c>
      <c r="E23" s="233">
        <v>0</v>
      </c>
      <c r="F23" s="233">
        <v>17</v>
      </c>
      <c r="G23" s="292">
        <v>17</v>
      </c>
      <c r="H23" s="233">
        <v>41</v>
      </c>
      <c r="I23" s="233">
        <v>50</v>
      </c>
      <c r="J23" s="233">
        <v>80</v>
      </c>
      <c r="K23" s="273">
        <v>87</v>
      </c>
      <c r="L23" s="292">
        <v>258</v>
      </c>
      <c r="M23" s="273">
        <v>71</v>
      </c>
      <c r="N23" s="233">
        <v>83</v>
      </c>
      <c r="O23" s="233">
        <v>75</v>
      </c>
      <c r="P23" s="233">
        <v>81</v>
      </c>
      <c r="Q23" s="292">
        <v>310</v>
      </c>
      <c r="R23" s="273">
        <v>136</v>
      </c>
      <c r="S23" s="233">
        <v>131</v>
      </c>
      <c r="T23" s="233">
        <v>144</v>
      </c>
      <c r="U23" s="233">
        <v>147</v>
      </c>
      <c r="V23" s="292">
        <v>558</v>
      </c>
      <c r="W23" s="273">
        <v>147</v>
      </c>
      <c r="X23" s="233">
        <v>153</v>
      </c>
      <c r="Y23" s="233">
        <v>172</v>
      </c>
      <c r="Z23" s="233">
        <v>166</v>
      </c>
      <c r="AA23" s="292">
        <v>638</v>
      </c>
      <c r="AB23" s="273">
        <v>171</v>
      </c>
      <c r="AC23" s="233">
        <v>182</v>
      </c>
      <c r="AD23" s="233">
        <v>172</v>
      </c>
      <c r="AE23" s="233">
        <v>203</v>
      </c>
      <c r="AF23" s="292">
        <v>728</v>
      </c>
      <c r="AG23" s="273">
        <v>184</v>
      </c>
      <c r="AH23" s="233">
        <v>179</v>
      </c>
      <c r="AI23" s="233">
        <v>180</v>
      </c>
      <c r="AJ23" s="233">
        <v>193</v>
      </c>
      <c r="AK23" s="292">
        <v>736</v>
      </c>
      <c r="AL23" s="273">
        <v>204</v>
      </c>
      <c r="AM23" s="233"/>
      <c r="AN23" s="233"/>
      <c r="AO23" s="233"/>
      <c r="AP23" s="292"/>
    </row>
    <row r="24" spans="2:42" ht="6" customHeight="1" thickBot="1">
      <c r="B24" s="196"/>
      <c r="C24" s="237"/>
      <c r="D24" s="237"/>
      <c r="E24" s="237"/>
      <c r="F24" s="237"/>
      <c r="G24" s="293"/>
      <c r="H24" s="237"/>
      <c r="I24" s="237"/>
      <c r="J24" s="237"/>
      <c r="K24" s="237"/>
      <c r="L24" s="293"/>
      <c r="M24" s="237"/>
      <c r="N24" s="237"/>
      <c r="O24" s="237"/>
      <c r="P24" s="237"/>
      <c r="Q24" s="293"/>
      <c r="R24" s="237"/>
      <c r="S24" s="237"/>
      <c r="T24" s="237"/>
      <c r="U24" s="237"/>
      <c r="V24" s="293"/>
      <c r="W24" s="237"/>
      <c r="X24" s="237"/>
      <c r="Y24" s="237"/>
      <c r="Z24" s="237"/>
      <c r="AA24" s="293"/>
      <c r="AB24" s="237"/>
      <c r="AC24" s="237"/>
      <c r="AD24" s="237"/>
      <c r="AE24" s="237"/>
      <c r="AF24" s="293"/>
      <c r="AG24" s="237"/>
      <c r="AH24" s="237"/>
      <c r="AI24" s="237"/>
      <c r="AJ24" s="237"/>
      <c r="AK24" s="293"/>
      <c r="AL24" s="237"/>
      <c r="AM24" s="237"/>
      <c r="AN24" s="237"/>
      <c r="AO24" s="237"/>
      <c r="AP24" s="293"/>
    </row>
    <row r="25" spans="2:42" ht="12.75" thickBot="1">
      <c r="B25" s="193" t="s">
        <v>386</v>
      </c>
      <c r="C25" s="239">
        <f aca="true" t="shared" si="2" ref="C25:J25">C7+C19+C23</f>
        <v>8596</v>
      </c>
      <c r="D25" s="239">
        <f t="shared" si="2"/>
        <v>8699</v>
      </c>
      <c r="E25" s="239">
        <f t="shared" si="2"/>
        <v>9524</v>
      </c>
      <c r="F25" s="239">
        <f t="shared" si="2"/>
        <v>9090</v>
      </c>
      <c r="G25" s="296">
        <f t="shared" si="2"/>
        <v>35909</v>
      </c>
      <c r="H25" s="239">
        <f t="shared" si="2"/>
        <v>7956</v>
      </c>
      <c r="I25" s="239">
        <f t="shared" si="2"/>
        <v>8649</v>
      </c>
      <c r="J25" s="239">
        <f t="shared" si="2"/>
        <v>9784</v>
      </c>
      <c r="K25" s="239">
        <v>9351</v>
      </c>
      <c r="L25" s="296">
        <f>L7+L19+L23</f>
        <v>35740</v>
      </c>
      <c r="M25" s="239">
        <v>8666</v>
      </c>
      <c r="N25" s="239">
        <v>9921</v>
      </c>
      <c r="O25" s="239">
        <v>10298</v>
      </c>
      <c r="P25" s="239">
        <v>9791</v>
      </c>
      <c r="Q25" s="296">
        <v>38676</v>
      </c>
      <c r="R25" s="239">
        <v>9309</v>
      </c>
      <c r="S25" s="239">
        <v>9388</v>
      </c>
      <c r="T25" s="239">
        <v>10378</v>
      </c>
      <c r="U25" s="239">
        <v>10378</v>
      </c>
      <c r="V25" s="296">
        <v>39453</v>
      </c>
      <c r="W25" s="239">
        <f>W7+W19+W23</f>
        <v>9683</v>
      </c>
      <c r="X25" s="239">
        <v>10321</v>
      </c>
      <c r="Y25" s="239">
        <v>11454</v>
      </c>
      <c r="Z25" s="239">
        <v>10924</v>
      </c>
      <c r="AA25" s="296">
        <v>42382</v>
      </c>
      <c r="AB25" s="239">
        <v>10067</v>
      </c>
      <c r="AC25" s="239">
        <v>10512</v>
      </c>
      <c r="AD25" s="239">
        <v>11152</v>
      </c>
      <c r="AE25" s="239">
        <v>11161</v>
      </c>
      <c r="AF25" s="296">
        <v>42892</v>
      </c>
      <c r="AG25" s="239">
        <v>10221</v>
      </c>
      <c r="AH25" s="239">
        <v>10768</v>
      </c>
      <c r="AI25" s="239">
        <v>11431</v>
      </c>
      <c r="AJ25" s="239">
        <v>10873</v>
      </c>
      <c r="AK25" s="296">
        <v>43293</v>
      </c>
      <c r="AL25" s="239">
        <v>9416</v>
      </c>
      <c r="AM25" s="239"/>
      <c r="AN25" s="239"/>
      <c r="AO25" s="239"/>
      <c r="AP25" s="296"/>
    </row>
    <row r="26" spans="2:42" ht="12">
      <c r="B26" s="23" t="s">
        <v>241</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3:42" ht="12">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row>
    <row r="28" spans="3:42" ht="1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row>
    <row r="29" spans="2:42" ht="12">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row>
    <row r="31" spans="3:42" ht="1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3:42" ht="12">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3:42" ht="12">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3:42" ht="1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25.xml><?xml version="1.0" encoding="utf-8"?>
<worksheet xmlns="http://schemas.openxmlformats.org/spreadsheetml/2006/main" xmlns:r="http://schemas.openxmlformats.org/officeDocument/2006/relationships">
  <sheetPr>
    <tabColor indexed="10"/>
    <pageSetUpPr fitToPage="1"/>
  </sheetPr>
  <dimension ref="A1:P50"/>
  <sheetViews>
    <sheetView view="pageBreakPreview" zoomScaleSheetLayoutView="100" zoomScalePageLayoutView="0" workbookViewId="0" topLeftCell="A1">
      <pane ySplit="2" topLeftCell="A3" activePane="bottomLeft" state="frozen"/>
      <selection pane="topLeft" activeCell="A1" sqref="A1"/>
      <selection pane="bottomLeft" activeCell="K5" sqref="K5"/>
    </sheetView>
  </sheetViews>
  <sheetFormatPr defaultColWidth="9.140625" defaultRowHeight="12.75" zeroHeight="1"/>
  <cols>
    <col min="1" max="1" width="3.28125" style="0" customWidth="1"/>
    <col min="2" max="7" width="11.00390625" style="14" customWidth="1"/>
    <col min="8" max="9" width="11.00390625" style="23" customWidth="1"/>
    <col min="10" max="10" width="33.00390625" style="23" customWidth="1"/>
    <col min="11" max="11" width="11.00390625" style="14" customWidth="1"/>
    <col min="12" max="12" width="11.00390625" style="23" customWidth="1"/>
    <col min="13" max="13" width="10.00390625" style="81" customWidth="1"/>
    <col min="14" max="16384" width="9.140625" style="3" customWidth="1"/>
  </cols>
  <sheetData>
    <row r="1" spans="2:13" ht="23.25" customHeight="1" thickBot="1">
      <c r="B1" s="4" t="s">
        <v>47</v>
      </c>
      <c r="C1" s="4" t="s">
        <v>0</v>
      </c>
      <c r="D1" s="4" t="s">
        <v>1</v>
      </c>
      <c r="E1" s="4" t="s">
        <v>2</v>
      </c>
      <c r="F1" s="4" t="s">
        <v>2</v>
      </c>
      <c r="G1" s="4" t="s">
        <v>67</v>
      </c>
      <c r="H1" s="4" t="s">
        <v>8</v>
      </c>
      <c r="I1" s="4" t="s">
        <v>63</v>
      </c>
      <c r="J1" s="4" t="s">
        <v>10</v>
      </c>
      <c r="K1" s="4" t="s">
        <v>51</v>
      </c>
      <c r="L1" s="4" t="s">
        <v>52</v>
      </c>
      <c r="M1" s="4" t="s">
        <v>63</v>
      </c>
    </row>
    <row r="2" spans="2:13" ht="12" customHeight="1" thickBot="1">
      <c r="B2" s="9">
        <v>1</v>
      </c>
      <c r="C2" s="9">
        <v>2</v>
      </c>
      <c r="D2" s="9">
        <v>2</v>
      </c>
      <c r="E2" s="9">
        <v>2</v>
      </c>
      <c r="F2" s="9">
        <v>2</v>
      </c>
      <c r="G2" s="28">
        <v>2</v>
      </c>
      <c r="H2" s="9">
        <v>3</v>
      </c>
      <c r="I2" s="113" t="s">
        <v>64</v>
      </c>
      <c r="J2" s="9">
        <v>5</v>
      </c>
      <c r="K2" s="28">
        <v>6</v>
      </c>
      <c r="L2" s="9">
        <v>7</v>
      </c>
      <c r="M2" s="113" t="s">
        <v>3</v>
      </c>
    </row>
    <row r="3" spans="2:13" ht="6.75" customHeight="1" thickBot="1" thickTop="1">
      <c r="B3" s="12"/>
      <c r="C3" s="12"/>
      <c r="D3" s="12"/>
      <c r="E3" s="12"/>
      <c r="F3" s="12"/>
      <c r="G3" s="25"/>
      <c r="H3" s="31"/>
      <c r="I3" s="31"/>
      <c r="J3" s="31"/>
      <c r="K3" s="25"/>
      <c r="L3" s="31"/>
      <c r="M3" s="87"/>
    </row>
    <row r="4" spans="2:13" ht="13.5" thickBot="1" thickTop="1">
      <c r="B4" s="10"/>
      <c r="C4" s="10"/>
      <c r="D4" s="10"/>
      <c r="E4" s="10"/>
      <c r="F4" s="10"/>
      <c r="G4" s="72"/>
      <c r="H4" s="107"/>
      <c r="I4" s="135"/>
      <c r="J4" s="16" t="s">
        <v>4</v>
      </c>
      <c r="K4" s="72"/>
      <c r="L4" s="107"/>
      <c r="M4" s="142"/>
    </row>
    <row r="5" spans="1:16" ht="12" customHeight="1" thickTop="1">
      <c r="A5" s="33"/>
      <c r="B5" s="42">
        <v>0</v>
      </c>
      <c r="C5" s="42">
        <v>944</v>
      </c>
      <c r="D5" s="42">
        <v>1288</v>
      </c>
      <c r="E5" s="42">
        <v>1239</v>
      </c>
      <c r="F5" s="42">
        <v>1239</v>
      </c>
      <c r="G5" s="63">
        <v>1</v>
      </c>
      <c r="H5" s="32">
        <v>1181</v>
      </c>
      <c r="I5" s="144">
        <f aca="true" t="shared" si="0" ref="I5:I14">IF(OR(D5=0,H5=0),"-",((D5-H5)/ABS(H5))*100)</f>
        <v>9.060118543607112</v>
      </c>
      <c r="J5" s="51" t="s">
        <v>61</v>
      </c>
      <c r="K5" s="50">
        <v>4</v>
      </c>
      <c r="L5" s="32">
        <v>4752</v>
      </c>
      <c r="M5" s="124">
        <f aca="true" t="shared" si="1" ref="M5:M14">IF(OR(K5=0,L5=0),"-",((K5-L5)/ABS(L5))*100)</f>
        <v>-99.91582491582491</v>
      </c>
      <c r="N5" s="2">
        <f aca="true" t="shared" si="2" ref="N5:N47">K5-G5-D5-C5-B5</f>
        <v>-2229</v>
      </c>
      <c r="O5" s="2"/>
      <c r="P5" s="2"/>
    </row>
    <row r="6" spans="1:16" ht="12" customHeight="1">
      <c r="A6" s="33"/>
      <c r="B6" s="12">
        <v>0</v>
      </c>
      <c r="C6" s="12">
        <v>1900</v>
      </c>
      <c r="D6" s="12">
        <v>2329</v>
      </c>
      <c r="E6" s="12">
        <v>2275</v>
      </c>
      <c r="F6" s="12">
        <v>2275</v>
      </c>
      <c r="G6" s="25">
        <v>2</v>
      </c>
      <c r="H6" s="36">
        <v>2287</v>
      </c>
      <c r="I6" s="60">
        <f t="shared" si="0"/>
        <v>1.8364669873196329</v>
      </c>
      <c r="J6" s="30" t="s">
        <v>13</v>
      </c>
      <c r="K6" s="56">
        <v>9</v>
      </c>
      <c r="L6" s="36">
        <v>8764</v>
      </c>
      <c r="M6" s="57">
        <f t="shared" si="1"/>
        <v>-99.89730716567777</v>
      </c>
      <c r="N6" s="2">
        <f t="shared" si="2"/>
        <v>-4222</v>
      </c>
      <c r="O6" s="2"/>
      <c r="P6" s="2"/>
    </row>
    <row r="7" spans="1:16" ht="12" customHeight="1">
      <c r="A7" s="33"/>
      <c r="B7" s="12">
        <v>0</v>
      </c>
      <c r="C7" s="12">
        <v>92</v>
      </c>
      <c r="D7" s="12">
        <v>120</v>
      </c>
      <c r="E7" s="12">
        <v>195</v>
      </c>
      <c r="F7" s="12">
        <v>195</v>
      </c>
      <c r="G7" s="25">
        <v>-1</v>
      </c>
      <c r="H7" s="36">
        <v>219</v>
      </c>
      <c r="I7" s="60">
        <f t="shared" si="0"/>
        <v>-45.20547945205479</v>
      </c>
      <c r="J7" s="30" t="s">
        <v>17</v>
      </c>
      <c r="K7" s="56">
        <v>1</v>
      </c>
      <c r="L7" s="36">
        <v>703</v>
      </c>
      <c r="M7" s="57">
        <f t="shared" si="1"/>
        <v>-99.85775248933145</v>
      </c>
      <c r="N7" s="2">
        <f t="shared" si="2"/>
        <v>-210</v>
      </c>
      <c r="O7" s="2"/>
      <c r="P7" s="2"/>
    </row>
    <row r="8" spans="1:16" ht="12" customHeight="1">
      <c r="A8" s="33"/>
      <c r="B8" s="12">
        <v>0</v>
      </c>
      <c r="C8" s="12">
        <v>230</v>
      </c>
      <c r="D8" s="12">
        <v>254</v>
      </c>
      <c r="E8" s="12">
        <v>181</v>
      </c>
      <c r="F8" s="12">
        <v>181</v>
      </c>
      <c r="G8" s="25">
        <v>0</v>
      </c>
      <c r="H8" s="36">
        <v>204</v>
      </c>
      <c r="I8" s="60">
        <f t="shared" si="0"/>
        <v>24.509803921568626</v>
      </c>
      <c r="J8" s="30" t="s">
        <v>65</v>
      </c>
      <c r="K8" s="56">
        <v>2</v>
      </c>
      <c r="L8" s="36">
        <v>831</v>
      </c>
      <c r="M8" s="57">
        <f t="shared" si="1"/>
        <v>-99.75932611311673</v>
      </c>
      <c r="N8" s="2">
        <f t="shared" si="2"/>
        <v>-482</v>
      </c>
      <c r="O8" s="2"/>
      <c r="P8" s="2"/>
    </row>
    <row r="9" spans="1:16" ht="12" customHeight="1">
      <c r="A9" s="33"/>
      <c r="B9" s="12">
        <v>0</v>
      </c>
      <c r="C9" s="12">
        <v>698</v>
      </c>
      <c r="D9" s="12">
        <v>866</v>
      </c>
      <c r="E9" s="12">
        <v>942</v>
      </c>
      <c r="F9" s="12">
        <v>942</v>
      </c>
      <c r="G9" s="25">
        <v>1</v>
      </c>
      <c r="H9" s="36">
        <v>810</v>
      </c>
      <c r="I9" s="60">
        <f t="shared" si="0"/>
        <v>6.91358024691358</v>
      </c>
      <c r="J9" s="30" t="s">
        <v>62</v>
      </c>
      <c r="K9" s="56">
        <v>3</v>
      </c>
      <c r="L9" s="36">
        <v>3169</v>
      </c>
      <c r="M9" s="57">
        <f t="shared" si="1"/>
        <v>-99.90533291259072</v>
      </c>
      <c r="N9" s="2">
        <f t="shared" si="2"/>
        <v>-1562</v>
      </c>
      <c r="O9" s="2"/>
      <c r="P9" s="2"/>
    </row>
    <row r="10" spans="1:16" ht="12" customHeight="1">
      <c r="A10" s="33"/>
      <c r="B10" s="12">
        <v>0</v>
      </c>
      <c r="C10" s="12">
        <v>146</v>
      </c>
      <c r="D10" s="12">
        <v>192</v>
      </c>
      <c r="E10" s="12">
        <v>149</v>
      </c>
      <c r="F10" s="12">
        <v>149</v>
      </c>
      <c r="G10" s="25">
        <v>0</v>
      </c>
      <c r="H10" s="36">
        <v>145</v>
      </c>
      <c r="I10" s="60">
        <f t="shared" si="0"/>
        <v>32.41379310344827</v>
      </c>
      <c r="J10" s="30" t="s">
        <v>55</v>
      </c>
      <c r="K10" s="56">
        <v>1</v>
      </c>
      <c r="L10" s="36">
        <v>545</v>
      </c>
      <c r="M10" s="57">
        <f t="shared" si="1"/>
        <v>-99.81651376146789</v>
      </c>
      <c r="N10" s="2">
        <f t="shared" si="2"/>
        <v>-337</v>
      </c>
      <c r="O10" s="2"/>
      <c r="P10" s="2"/>
    </row>
    <row r="11" spans="1:16" ht="12" customHeight="1">
      <c r="A11" s="33"/>
      <c r="B11" s="12">
        <v>0</v>
      </c>
      <c r="C11" s="12">
        <v>337</v>
      </c>
      <c r="D11" s="12">
        <v>406</v>
      </c>
      <c r="E11" s="12">
        <v>310</v>
      </c>
      <c r="F11" s="12">
        <v>310</v>
      </c>
      <c r="G11" s="25">
        <v>0</v>
      </c>
      <c r="H11" s="36">
        <v>321</v>
      </c>
      <c r="I11" s="60">
        <f t="shared" si="0"/>
        <v>26.479750778816197</v>
      </c>
      <c r="J11" s="30" t="s">
        <v>20</v>
      </c>
      <c r="K11" s="56">
        <v>1</v>
      </c>
      <c r="L11" s="36">
        <v>1159</v>
      </c>
      <c r="M11" s="57">
        <f t="shared" si="1"/>
        <v>-99.9137187230371</v>
      </c>
      <c r="N11" s="2">
        <f t="shared" si="2"/>
        <v>-742</v>
      </c>
      <c r="O11" s="2"/>
      <c r="P11" s="2"/>
    </row>
    <row r="12" spans="1:16" ht="12" customHeight="1">
      <c r="A12" s="33"/>
      <c r="B12" s="12">
        <v>0</v>
      </c>
      <c r="C12" s="12">
        <v>48</v>
      </c>
      <c r="D12" s="12">
        <v>46</v>
      </c>
      <c r="E12" s="12">
        <v>39</v>
      </c>
      <c r="F12" s="12">
        <v>39</v>
      </c>
      <c r="G12" s="25">
        <v>1</v>
      </c>
      <c r="H12" s="36">
        <v>49</v>
      </c>
      <c r="I12" s="60">
        <f t="shared" si="0"/>
        <v>-6.122448979591836</v>
      </c>
      <c r="J12" s="30" t="s">
        <v>21</v>
      </c>
      <c r="K12" s="56">
        <v>0</v>
      </c>
      <c r="L12" s="36">
        <v>159</v>
      </c>
      <c r="M12" s="57" t="str">
        <f t="shared" si="1"/>
        <v>-</v>
      </c>
      <c r="N12" s="2">
        <f t="shared" si="2"/>
        <v>-95</v>
      </c>
      <c r="O12" s="2"/>
      <c r="P12" s="2"/>
    </row>
    <row r="13" spans="1:16" ht="12" customHeight="1" thickBot="1">
      <c r="A13" s="33"/>
      <c r="B13" s="41">
        <v>2</v>
      </c>
      <c r="C13" s="41">
        <v>700</v>
      </c>
      <c r="D13" s="41">
        <v>789</v>
      </c>
      <c r="E13" s="41">
        <v>757</v>
      </c>
      <c r="F13" s="41">
        <v>757</v>
      </c>
      <c r="G13" s="64">
        <v>-1</v>
      </c>
      <c r="H13" s="48">
        <v>776</v>
      </c>
      <c r="I13" s="83">
        <f t="shared" si="0"/>
        <v>1.675257731958763</v>
      </c>
      <c r="J13" s="55" t="s">
        <v>16</v>
      </c>
      <c r="K13" s="94">
        <v>0</v>
      </c>
      <c r="L13" s="48">
        <v>2951</v>
      </c>
      <c r="M13" s="83" t="str">
        <f t="shared" si="1"/>
        <v>-</v>
      </c>
      <c r="N13" s="2">
        <f t="shared" si="2"/>
        <v>-1490</v>
      </c>
      <c r="O13" s="2"/>
      <c r="P13" s="2"/>
    </row>
    <row r="14" spans="1:16" ht="13.5" thickBot="1" thickTop="1">
      <c r="A14" s="33"/>
      <c r="B14" s="22">
        <f>B5+B6+B7+B8+B9+B10+B11+B12+B13</f>
        <v>2</v>
      </c>
      <c r="C14" s="21">
        <f>C5+C6+C7+C8+C9+C10+C11+C12+C13</f>
        <v>5095</v>
      </c>
      <c r="D14" s="21">
        <v>6290</v>
      </c>
      <c r="E14" s="21">
        <v>6087</v>
      </c>
      <c r="F14" s="21">
        <v>6087</v>
      </c>
      <c r="G14" s="21">
        <f>G5+G6+G7+G8+G9+G10+G11+G12+G13</f>
        <v>3</v>
      </c>
      <c r="H14" s="5">
        <f>H5+H6+H7+H8+H9+H10+H11+H12+H13</f>
        <v>5992</v>
      </c>
      <c r="I14" s="29">
        <f t="shared" si="0"/>
        <v>4.973297730307076</v>
      </c>
      <c r="J14" s="16" t="s">
        <v>19</v>
      </c>
      <c r="K14" s="21">
        <f>K5+K6+K7+K8+K9+K10+K11+K12+K13</f>
        <v>21</v>
      </c>
      <c r="L14" s="5">
        <f>L5+L6+L7+L8+L9+L10+L11+L12+L13</f>
        <v>23033</v>
      </c>
      <c r="M14" s="29">
        <f t="shared" si="1"/>
        <v>-99.90882646637434</v>
      </c>
      <c r="N14" s="2">
        <f t="shared" si="2"/>
        <v>-11369</v>
      </c>
      <c r="O14" s="2"/>
      <c r="P14" s="2"/>
    </row>
    <row r="15" spans="1:16" ht="17.25" customHeight="1" thickBot="1" thickTop="1">
      <c r="A15" s="33"/>
      <c r="B15" s="47"/>
      <c r="C15" s="47"/>
      <c r="D15" s="47"/>
      <c r="E15" s="47"/>
      <c r="F15" s="47"/>
      <c r="G15" s="39"/>
      <c r="H15" s="19"/>
      <c r="I15" s="19"/>
      <c r="J15" s="73"/>
      <c r="K15" s="39"/>
      <c r="L15" s="19"/>
      <c r="M15" s="19"/>
      <c r="N15" s="2">
        <f t="shared" si="2"/>
        <v>0</v>
      </c>
      <c r="O15" s="2"/>
      <c r="P15" s="2"/>
    </row>
    <row r="16" spans="1:16" ht="12" customHeight="1" thickBot="1" thickTop="1">
      <c r="A16" s="33"/>
      <c r="B16" s="22"/>
      <c r="C16" s="22"/>
      <c r="D16" s="22"/>
      <c r="E16" s="22"/>
      <c r="F16" s="22"/>
      <c r="G16" s="38"/>
      <c r="H16" s="5"/>
      <c r="I16" s="59"/>
      <c r="J16" s="16" t="s">
        <v>5</v>
      </c>
      <c r="K16" s="38"/>
      <c r="L16" s="5"/>
      <c r="M16" s="5"/>
      <c r="N16" s="2">
        <f t="shared" si="2"/>
        <v>0</v>
      </c>
      <c r="O16" s="2"/>
      <c r="P16" s="2"/>
    </row>
    <row r="17" spans="1:16" ht="12" customHeight="1" thickTop="1">
      <c r="A17" s="33"/>
      <c r="B17" s="42">
        <v>0</v>
      </c>
      <c r="C17" s="42">
        <v>651</v>
      </c>
      <c r="D17" s="42">
        <v>670</v>
      </c>
      <c r="E17" s="42">
        <v>618</v>
      </c>
      <c r="F17" s="42">
        <v>618</v>
      </c>
      <c r="G17" s="63" t="e">
        <v>#VALUE!</v>
      </c>
      <c r="H17" s="32">
        <v>657</v>
      </c>
      <c r="I17" s="59">
        <f>IF(OR(D17=0,H17=0),"-",((D17-H17)/ABS(H17))*100)</f>
        <v>1.97869101978691</v>
      </c>
      <c r="J17" s="51" t="s">
        <v>61</v>
      </c>
      <c r="K17" s="50" t="e">
        <v>#VALUE!</v>
      </c>
      <c r="L17" s="32">
        <v>2549</v>
      </c>
      <c r="M17" s="76" t="e">
        <f>IF(OR(K17=0,L17=0),"-",((K17-L17)/ABS(L17))*100)</f>
        <v>#VALUE!</v>
      </c>
      <c r="N17" s="2" t="e">
        <f t="shared" si="2"/>
        <v>#VALUE!</v>
      </c>
      <c r="O17" s="2"/>
      <c r="P17" s="2"/>
    </row>
    <row r="18" spans="1:16" ht="12" customHeight="1">
      <c r="A18" s="33"/>
      <c r="B18" s="12">
        <v>0</v>
      </c>
      <c r="C18" s="12">
        <v>1067</v>
      </c>
      <c r="D18" s="12">
        <v>1162</v>
      </c>
      <c r="E18" s="12">
        <v>1076</v>
      </c>
      <c r="F18" s="12">
        <v>1076</v>
      </c>
      <c r="G18" s="25">
        <v>1</v>
      </c>
      <c r="H18" s="36">
        <v>1101</v>
      </c>
      <c r="I18" s="60">
        <f>IF(OR(D18=0,H18=0),"-",((D18-H18)/ABS(H18))*100)</f>
        <v>5.540417801998183</v>
      </c>
      <c r="J18" s="30" t="s">
        <v>13</v>
      </c>
      <c r="K18" s="56">
        <v>0</v>
      </c>
      <c r="L18" s="36">
        <v>4203</v>
      </c>
      <c r="M18" s="57" t="str">
        <f>IF(OR(K18=0,L18=0),"-",((K18-L18)/ABS(L18))*100)</f>
        <v>-</v>
      </c>
      <c r="N18" s="2">
        <f t="shared" si="2"/>
        <v>-2230</v>
      </c>
      <c r="O18" s="2"/>
      <c r="P18" s="2"/>
    </row>
    <row r="19" spans="1:16" ht="12" customHeight="1">
      <c r="A19" s="33"/>
      <c r="B19" s="12">
        <v>0</v>
      </c>
      <c r="C19" s="12">
        <v>91</v>
      </c>
      <c r="D19" s="12">
        <v>94</v>
      </c>
      <c r="E19" s="12">
        <v>85</v>
      </c>
      <c r="F19" s="12">
        <v>85</v>
      </c>
      <c r="G19" s="25">
        <v>0</v>
      </c>
      <c r="H19" s="36">
        <v>86</v>
      </c>
      <c r="I19" s="60">
        <f>IF(OR(D19=0,H19=0),"-",((D19-H19)/ABS(H19))*100)</f>
        <v>9.30232558139535</v>
      </c>
      <c r="J19" s="30" t="s">
        <v>55</v>
      </c>
      <c r="K19" s="56">
        <v>0</v>
      </c>
      <c r="L19" s="36">
        <v>331</v>
      </c>
      <c r="M19" s="57" t="str">
        <f>IF(OR(K19=0,L19=0),"-",((K19-L19)/ABS(L19))*100)</f>
        <v>-</v>
      </c>
      <c r="N19" s="2">
        <f t="shared" si="2"/>
        <v>-185</v>
      </c>
      <c r="O19" s="2"/>
      <c r="P19" s="2"/>
    </row>
    <row r="20" spans="1:16" ht="12" customHeight="1" thickBot="1">
      <c r="A20" s="33"/>
      <c r="B20" s="41">
        <v>0</v>
      </c>
      <c r="C20" s="41">
        <v>64</v>
      </c>
      <c r="D20" s="41">
        <v>69</v>
      </c>
      <c r="E20" s="41">
        <v>88</v>
      </c>
      <c r="F20" s="41">
        <v>88</v>
      </c>
      <c r="G20" s="64">
        <v>-1</v>
      </c>
      <c r="H20" s="48">
        <v>78</v>
      </c>
      <c r="I20" s="83">
        <f>IF(OR(D20=0,H20=0),"-",((D20-H20)/ABS(H20))*100)</f>
        <v>-11.538461538461538</v>
      </c>
      <c r="J20" s="55" t="s">
        <v>16</v>
      </c>
      <c r="K20" s="94">
        <v>3</v>
      </c>
      <c r="L20" s="48">
        <v>262</v>
      </c>
      <c r="M20" s="100">
        <f>IF(OR(K20=0,L20=0),"-",((K20-L20)/ABS(L20))*100)</f>
        <v>-98.85496183206108</v>
      </c>
      <c r="N20" s="2">
        <f t="shared" si="2"/>
        <v>-129</v>
      </c>
      <c r="O20" s="2"/>
      <c r="P20" s="2"/>
    </row>
    <row r="21" spans="1:16" ht="13.5" thickBot="1" thickTop="1">
      <c r="A21" s="33"/>
      <c r="B21" s="22">
        <f>B17+B18+B19+B20</f>
        <v>0</v>
      </c>
      <c r="C21" s="21">
        <f>C17+C18+C19+C20</f>
        <v>1873</v>
      </c>
      <c r="D21" s="21">
        <v>1995</v>
      </c>
      <c r="E21" s="21">
        <v>1867</v>
      </c>
      <c r="F21" s="21">
        <v>1867</v>
      </c>
      <c r="G21" s="21" t="e">
        <f>G17+G18+G19+G20</f>
        <v>#VALUE!</v>
      </c>
      <c r="H21" s="5">
        <f>H17+H18+H19+H20</f>
        <v>1922</v>
      </c>
      <c r="I21" s="29">
        <f>IF(OR(D21=0,H21=0),"-",((D21-H21)/ABS(H21))*100)</f>
        <v>3.7981269510926117</v>
      </c>
      <c r="J21" s="16" t="s">
        <v>19</v>
      </c>
      <c r="K21" s="21" t="e">
        <f>K17+K18+K19+K20</f>
        <v>#VALUE!</v>
      </c>
      <c r="L21" s="5">
        <f>L17+L18+L19+L20</f>
        <v>7345</v>
      </c>
      <c r="M21" s="29" t="e">
        <f>IF(OR(K21=0,L21=0),"-",((K21-L21)/ABS(L21))*100)</f>
        <v>#VALUE!</v>
      </c>
      <c r="N21" s="2" t="e">
        <f t="shared" si="2"/>
        <v>#VALUE!</v>
      </c>
      <c r="O21" s="2"/>
      <c r="P21" s="2"/>
    </row>
    <row r="22" spans="1:16" s="20" customFormat="1" ht="14.25" customHeight="1" thickBot="1" thickTop="1">
      <c r="A22" s="33"/>
      <c r="B22" s="62"/>
      <c r="C22" s="62"/>
      <c r="D22" s="62"/>
      <c r="E22" s="62"/>
      <c r="F22" s="62"/>
      <c r="G22" s="75"/>
      <c r="H22" s="24"/>
      <c r="I22" s="24"/>
      <c r="J22" s="93"/>
      <c r="K22" s="75"/>
      <c r="L22" s="24"/>
      <c r="M22" s="24"/>
      <c r="N22" s="2">
        <f t="shared" si="2"/>
        <v>0</v>
      </c>
      <c r="O22" s="2"/>
      <c r="P22" s="2"/>
    </row>
    <row r="23" spans="1:16" s="20" customFormat="1" ht="24" customHeight="1" thickBot="1" thickTop="1">
      <c r="A23" s="33"/>
      <c r="B23" s="22">
        <f>B14+B21</f>
        <v>2</v>
      </c>
      <c r="C23" s="21">
        <f>C14+C21</f>
        <v>6968</v>
      </c>
      <c r="D23" s="21">
        <v>8285</v>
      </c>
      <c r="E23" s="21">
        <v>7954</v>
      </c>
      <c r="F23" s="21">
        <v>7954</v>
      </c>
      <c r="G23" s="21" t="e">
        <f>G14+G21</f>
        <v>#VALUE!</v>
      </c>
      <c r="H23" s="5">
        <f>H14+H21</f>
        <v>7914</v>
      </c>
      <c r="I23" s="29">
        <f>IF(OR(D23=0,H23=0),"-",((D23-H23)/ABS(H23))*100)</f>
        <v>4.687894869850897</v>
      </c>
      <c r="J23" s="16" t="s">
        <v>6</v>
      </c>
      <c r="K23" s="21" t="e">
        <f>K14+K21</f>
        <v>#VALUE!</v>
      </c>
      <c r="L23" s="5">
        <f>L14+L21</f>
        <v>30378</v>
      </c>
      <c r="M23" s="29" t="e">
        <f>IF(OR(K23=0,L23=0),"-",((K23-L23)/ABS(L23))*100)</f>
        <v>#VALUE!</v>
      </c>
      <c r="N23" s="2" t="e">
        <f t="shared" si="2"/>
        <v>#VALUE!</v>
      </c>
      <c r="O23" s="2"/>
      <c r="P23" s="2"/>
    </row>
    <row r="24" spans="1:16" ht="14.25" customHeight="1" thickBot="1" thickTop="1">
      <c r="A24" s="33"/>
      <c r="B24" s="47"/>
      <c r="C24" s="47"/>
      <c r="D24" s="47"/>
      <c r="E24" s="47"/>
      <c r="F24" s="47"/>
      <c r="G24" s="39"/>
      <c r="H24" s="19"/>
      <c r="I24" s="19" t="str">
        <f>IF(OR(D24=0,H24=0),"-",((D24-H24)/ABS(H24))*100)</f>
        <v>-</v>
      </c>
      <c r="J24" s="73"/>
      <c r="K24" s="39"/>
      <c r="L24" s="19"/>
      <c r="M24" s="19"/>
      <c r="N24" s="2">
        <f t="shared" si="2"/>
        <v>0</v>
      </c>
      <c r="O24" s="2"/>
      <c r="P24" s="2"/>
    </row>
    <row r="25" spans="1:16" ht="13.5" thickBot="1" thickTop="1">
      <c r="A25" s="33"/>
      <c r="B25" s="22"/>
      <c r="C25" s="22"/>
      <c r="D25" s="22"/>
      <c r="E25" s="22"/>
      <c r="F25" s="22"/>
      <c r="G25" s="38"/>
      <c r="H25" s="134"/>
      <c r="I25" s="59"/>
      <c r="J25" s="16" t="s">
        <v>7</v>
      </c>
      <c r="K25" s="38"/>
      <c r="L25" s="5"/>
      <c r="M25" s="5"/>
      <c r="N25" s="2">
        <f t="shared" si="2"/>
        <v>0</v>
      </c>
      <c r="O25" s="2"/>
      <c r="P25" s="2"/>
    </row>
    <row r="26" spans="1:16" ht="12" customHeight="1" thickTop="1">
      <c r="A26" s="33"/>
      <c r="B26" s="42">
        <v>0</v>
      </c>
      <c r="C26" s="42">
        <v>100</v>
      </c>
      <c r="D26" s="42">
        <v>116</v>
      </c>
      <c r="E26" s="42">
        <v>123</v>
      </c>
      <c r="F26" s="42">
        <v>123</v>
      </c>
      <c r="G26" s="63">
        <v>0</v>
      </c>
      <c r="H26" s="32">
        <v>104</v>
      </c>
      <c r="I26" s="59">
        <f aca="true" t="shared" si="3" ref="I26:I45">IF(OR(D26=0,H26=0),"-",((D26-H26)/ABS(H26))*100)</f>
        <v>11.538461538461538</v>
      </c>
      <c r="J26" s="51" t="s">
        <v>45</v>
      </c>
      <c r="K26" s="63">
        <v>0</v>
      </c>
      <c r="L26" s="32">
        <v>440</v>
      </c>
      <c r="M26" s="76" t="str">
        <f aca="true" t="shared" si="4" ref="M26:M45">IF(OR(K26=0,L26=0),"-",((K26-L26)/ABS(L26))*100)</f>
        <v>-</v>
      </c>
      <c r="N26" s="2">
        <f t="shared" si="2"/>
        <v>-216</v>
      </c>
      <c r="O26" s="2"/>
      <c r="P26" s="2"/>
    </row>
    <row r="27" spans="1:16" ht="12" customHeight="1">
      <c r="A27" s="33"/>
      <c r="B27" s="12">
        <v>0</v>
      </c>
      <c r="C27" s="12">
        <v>93</v>
      </c>
      <c r="D27" s="12">
        <v>97</v>
      </c>
      <c r="E27" s="12">
        <v>106</v>
      </c>
      <c r="F27" s="12">
        <v>106</v>
      </c>
      <c r="G27" s="25">
        <v>0</v>
      </c>
      <c r="H27" s="36">
        <v>86</v>
      </c>
      <c r="I27" s="60">
        <f t="shared" si="3"/>
        <v>12.790697674418606</v>
      </c>
      <c r="J27" s="30" t="s">
        <v>46</v>
      </c>
      <c r="K27" s="25">
        <v>0</v>
      </c>
      <c r="L27" s="36">
        <v>379</v>
      </c>
      <c r="M27" s="57" t="str">
        <f t="shared" si="4"/>
        <v>-</v>
      </c>
      <c r="N27" s="2">
        <f t="shared" si="2"/>
        <v>-190</v>
      </c>
      <c r="O27" s="2"/>
      <c r="P27" s="2"/>
    </row>
    <row r="28" spans="1:16" ht="12" customHeight="1">
      <c r="A28" s="33"/>
      <c r="B28" s="12">
        <v>0</v>
      </c>
      <c r="C28" s="12">
        <v>69</v>
      </c>
      <c r="D28" s="12">
        <v>56</v>
      </c>
      <c r="E28" s="12">
        <v>78</v>
      </c>
      <c r="F28" s="12">
        <v>78</v>
      </c>
      <c r="G28" s="25">
        <v>-1</v>
      </c>
      <c r="H28" s="36">
        <v>76</v>
      </c>
      <c r="I28" s="60">
        <f t="shared" si="3"/>
        <v>-26.31578947368421</v>
      </c>
      <c r="J28" s="30" t="s">
        <v>14</v>
      </c>
      <c r="K28" s="25">
        <v>-38141</v>
      </c>
      <c r="L28" s="36">
        <v>291</v>
      </c>
      <c r="M28" s="57">
        <f t="shared" si="4"/>
        <v>-13206.872852233679</v>
      </c>
      <c r="N28" s="2">
        <f t="shared" si="2"/>
        <v>-38265</v>
      </c>
      <c r="O28" s="2"/>
      <c r="P28" s="2"/>
    </row>
    <row r="29" spans="1:16" ht="12" customHeight="1">
      <c r="A29" s="33"/>
      <c r="B29" s="12">
        <v>0</v>
      </c>
      <c r="C29" s="12">
        <v>47</v>
      </c>
      <c r="D29" s="12">
        <v>44</v>
      </c>
      <c r="E29" s="12">
        <v>55</v>
      </c>
      <c r="F29" s="12">
        <v>55</v>
      </c>
      <c r="G29" s="25">
        <v>0</v>
      </c>
      <c r="H29" s="36">
        <v>51</v>
      </c>
      <c r="I29" s="60">
        <f t="shared" si="3"/>
        <v>-13.725490196078432</v>
      </c>
      <c r="J29" s="30" t="s">
        <v>15</v>
      </c>
      <c r="K29" s="25">
        <v>0</v>
      </c>
      <c r="L29" s="36">
        <v>208</v>
      </c>
      <c r="M29" s="57" t="str">
        <f t="shared" si="4"/>
        <v>-</v>
      </c>
      <c r="N29" s="2">
        <f t="shared" si="2"/>
        <v>-91</v>
      </c>
      <c r="O29" s="2"/>
      <c r="P29" s="2"/>
    </row>
    <row r="30" spans="1:16" ht="12" customHeight="1">
      <c r="A30" s="33"/>
      <c r="B30" s="12">
        <v>0</v>
      </c>
      <c r="C30" s="12">
        <v>0</v>
      </c>
      <c r="D30" s="12">
        <v>0</v>
      </c>
      <c r="E30" s="12">
        <v>0</v>
      </c>
      <c r="F30" s="12">
        <v>0</v>
      </c>
      <c r="G30" s="25">
        <v>0</v>
      </c>
      <c r="H30" s="36">
        <v>2</v>
      </c>
      <c r="I30" s="60" t="str">
        <f t="shared" si="3"/>
        <v>-</v>
      </c>
      <c r="J30" s="30" t="s">
        <v>59</v>
      </c>
      <c r="K30" s="25">
        <v>0</v>
      </c>
      <c r="L30" s="36">
        <v>22</v>
      </c>
      <c r="M30" s="57" t="str">
        <f t="shared" si="4"/>
        <v>-</v>
      </c>
      <c r="N30" s="2">
        <f t="shared" si="2"/>
        <v>0</v>
      </c>
      <c r="O30" s="2"/>
      <c r="P30" s="2"/>
    </row>
    <row r="31" spans="1:16" ht="12" customHeight="1">
      <c r="A31" s="33"/>
      <c r="B31" s="12">
        <v>0</v>
      </c>
      <c r="C31" s="12">
        <v>88</v>
      </c>
      <c r="D31" s="12">
        <v>85</v>
      </c>
      <c r="E31" s="12">
        <v>107</v>
      </c>
      <c r="F31" s="12">
        <v>107</v>
      </c>
      <c r="G31" s="25">
        <v>1</v>
      </c>
      <c r="H31" s="36">
        <v>97</v>
      </c>
      <c r="I31" s="60">
        <f t="shared" si="3"/>
        <v>-12.371134020618557</v>
      </c>
      <c r="J31" s="30" t="s">
        <v>56</v>
      </c>
      <c r="K31" s="25">
        <v>0</v>
      </c>
      <c r="L31" s="36">
        <v>361</v>
      </c>
      <c r="M31" s="57" t="str">
        <f t="shared" si="4"/>
        <v>-</v>
      </c>
      <c r="N31" s="2">
        <f t="shared" si="2"/>
        <v>-174</v>
      </c>
      <c r="O31" s="2"/>
      <c r="P31" s="2"/>
    </row>
    <row r="32" spans="1:16" ht="12" customHeight="1">
      <c r="A32" s="33"/>
      <c r="B32" s="12">
        <v>0</v>
      </c>
      <c r="C32" s="12">
        <v>0</v>
      </c>
      <c r="D32" s="12">
        <v>1</v>
      </c>
      <c r="E32" s="12">
        <v>0</v>
      </c>
      <c r="F32" s="12">
        <v>0</v>
      </c>
      <c r="G32" s="25">
        <v>0</v>
      </c>
      <c r="H32" s="36">
        <v>5</v>
      </c>
      <c r="I32" s="60">
        <f t="shared" si="3"/>
        <v>-80</v>
      </c>
      <c r="J32" s="30" t="s">
        <v>57</v>
      </c>
      <c r="K32" s="25">
        <v>0</v>
      </c>
      <c r="L32" s="36">
        <v>12</v>
      </c>
      <c r="M32" s="57" t="str">
        <f t="shared" si="4"/>
        <v>-</v>
      </c>
      <c r="N32" s="2">
        <f t="shared" si="2"/>
        <v>-1</v>
      </c>
      <c r="O32" s="2"/>
      <c r="P32" s="2"/>
    </row>
    <row r="33" spans="1:16" ht="12" customHeight="1">
      <c r="A33" s="33"/>
      <c r="B33" s="12">
        <v>0</v>
      </c>
      <c r="C33" s="12">
        <v>7</v>
      </c>
      <c r="D33" s="12">
        <v>4</v>
      </c>
      <c r="E33" s="12">
        <v>4</v>
      </c>
      <c r="F33" s="12">
        <v>4</v>
      </c>
      <c r="G33" s="25" t="e">
        <v>#VALUE!</v>
      </c>
      <c r="H33" s="36">
        <v>6</v>
      </c>
      <c r="I33" s="60">
        <f t="shared" si="3"/>
        <v>-33.33333333333333</v>
      </c>
      <c r="J33" s="30" t="s">
        <v>25</v>
      </c>
      <c r="K33" s="25" t="e">
        <v>#VALUE!</v>
      </c>
      <c r="L33" s="36">
        <v>26</v>
      </c>
      <c r="M33" s="57" t="e">
        <f t="shared" si="4"/>
        <v>#VALUE!</v>
      </c>
      <c r="N33" s="2" t="e">
        <f t="shared" si="2"/>
        <v>#VALUE!</v>
      </c>
      <c r="O33" s="2"/>
      <c r="P33" s="2"/>
    </row>
    <row r="34" spans="1:16" ht="12" customHeight="1">
      <c r="A34" s="33"/>
      <c r="B34" s="12">
        <v>0</v>
      </c>
      <c r="C34" s="12">
        <v>31</v>
      </c>
      <c r="D34" s="12">
        <v>26</v>
      </c>
      <c r="E34" s="12">
        <v>34</v>
      </c>
      <c r="F34" s="12">
        <v>34</v>
      </c>
      <c r="G34" s="25">
        <v>-1</v>
      </c>
      <c r="H34" s="36">
        <v>33</v>
      </c>
      <c r="I34" s="60">
        <f t="shared" si="3"/>
        <v>-21.21212121212121</v>
      </c>
      <c r="J34" s="30" t="s">
        <v>26</v>
      </c>
      <c r="K34" s="25">
        <v>0</v>
      </c>
      <c r="L34" s="36">
        <v>126</v>
      </c>
      <c r="M34" s="57" t="str">
        <f t="shared" si="4"/>
        <v>-</v>
      </c>
      <c r="N34" s="2">
        <f t="shared" si="2"/>
        <v>-56</v>
      </c>
      <c r="O34" s="2"/>
      <c r="P34" s="2"/>
    </row>
    <row r="35" spans="1:16" ht="12" customHeight="1">
      <c r="A35" s="33"/>
      <c r="B35" s="12">
        <v>0</v>
      </c>
      <c r="C35" s="12">
        <v>15</v>
      </c>
      <c r="D35" s="12">
        <v>14</v>
      </c>
      <c r="E35" s="12">
        <v>21</v>
      </c>
      <c r="F35" s="12">
        <v>21</v>
      </c>
      <c r="G35" s="25">
        <v>1</v>
      </c>
      <c r="H35" s="36">
        <v>19</v>
      </c>
      <c r="I35" s="60">
        <f t="shared" si="3"/>
        <v>-26.31578947368421</v>
      </c>
      <c r="J35" s="30" t="s">
        <v>24</v>
      </c>
      <c r="K35" s="25">
        <v>0</v>
      </c>
      <c r="L35" s="36">
        <v>80</v>
      </c>
      <c r="M35" s="57" t="str">
        <f t="shared" si="4"/>
        <v>-</v>
      </c>
      <c r="N35" s="2">
        <f t="shared" si="2"/>
        <v>-30</v>
      </c>
      <c r="O35" s="2"/>
      <c r="P35" s="2"/>
    </row>
    <row r="36" spans="1:16" ht="12" customHeight="1">
      <c r="A36" s="33"/>
      <c r="B36" s="12">
        <v>0</v>
      </c>
      <c r="C36" s="12">
        <v>8</v>
      </c>
      <c r="D36" s="12">
        <v>4</v>
      </c>
      <c r="E36" s="12">
        <v>7</v>
      </c>
      <c r="F36" s="12">
        <v>7</v>
      </c>
      <c r="G36" s="25">
        <v>0</v>
      </c>
      <c r="H36" s="36">
        <v>7</v>
      </c>
      <c r="I36" s="60">
        <f t="shared" si="3"/>
        <v>-42.857142857142854</v>
      </c>
      <c r="J36" s="30" t="s">
        <v>23</v>
      </c>
      <c r="K36" s="25">
        <v>0</v>
      </c>
      <c r="L36" s="36">
        <v>28</v>
      </c>
      <c r="M36" s="57" t="str">
        <f t="shared" si="4"/>
        <v>-</v>
      </c>
      <c r="N36" s="2">
        <f t="shared" si="2"/>
        <v>-12</v>
      </c>
      <c r="O36" s="2"/>
      <c r="P36" s="2"/>
    </row>
    <row r="37" spans="1:16" ht="12" customHeight="1">
      <c r="A37" s="33"/>
      <c r="B37" s="12">
        <v>0</v>
      </c>
      <c r="C37" s="12">
        <v>10</v>
      </c>
      <c r="D37" s="12">
        <v>6</v>
      </c>
      <c r="E37" s="12">
        <v>7</v>
      </c>
      <c r="F37" s="12">
        <v>7</v>
      </c>
      <c r="G37" s="25">
        <v>0</v>
      </c>
      <c r="H37" s="36">
        <v>10</v>
      </c>
      <c r="I37" s="60">
        <f t="shared" si="3"/>
        <v>-40</v>
      </c>
      <c r="J37" s="30" t="s">
        <v>22</v>
      </c>
      <c r="K37" s="25">
        <v>0</v>
      </c>
      <c r="L37" s="36">
        <v>41</v>
      </c>
      <c r="M37" s="60" t="str">
        <f t="shared" si="4"/>
        <v>-</v>
      </c>
      <c r="N37" s="2">
        <f t="shared" si="2"/>
        <v>-16</v>
      </c>
      <c r="O37" s="2"/>
      <c r="P37" s="2"/>
    </row>
    <row r="38" spans="1:16" ht="12" customHeight="1">
      <c r="A38" s="33"/>
      <c r="B38" s="12">
        <v>0</v>
      </c>
      <c r="C38" s="12">
        <v>70</v>
      </c>
      <c r="D38" s="12">
        <v>74</v>
      </c>
      <c r="E38" s="12">
        <v>86</v>
      </c>
      <c r="F38" s="12">
        <v>86</v>
      </c>
      <c r="G38" s="25">
        <v>0</v>
      </c>
      <c r="H38" s="36">
        <v>78</v>
      </c>
      <c r="I38" s="60">
        <f t="shared" si="3"/>
        <v>-5.128205128205128</v>
      </c>
      <c r="J38" s="30" t="s">
        <v>48</v>
      </c>
      <c r="K38" s="25">
        <v>0</v>
      </c>
      <c r="L38" s="36">
        <v>346</v>
      </c>
      <c r="M38" s="60" t="str">
        <f t="shared" si="4"/>
        <v>-</v>
      </c>
      <c r="N38" s="2">
        <f t="shared" si="2"/>
        <v>-144</v>
      </c>
      <c r="O38" s="2"/>
      <c r="P38" s="2"/>
    </row>
    <row r="39" spans="1:16" ht="12" customHeight="1">
      <c r="A39" s="33"/>
      <c r="B39" s="12">
        <v>0</v>
      </c>
      <c r="C39" s="12">
        <v>14</v>
      </c>
      <c r="D39" s="12">
        <v>14</v>
      </c>
      <c r="E39" s="12">
        <v>12</v>
      </c>
      <c r="F39" s="12">
        <v>12</v>
      </c>
      <c r="G39" s="25">
        <v>0</v>
      </c>
      <c r="H39" s="36">
        <v>9</v>
      </c>
      <c r="I39" s="60">
        <f t="shared" si="3"/>
        <v>55.55555555555556</v>
      </c>
      <c r="J39" s="30" t="s">
        <v>49</v>
      </c>
      <c r="K39" s="25">
        <v>0</v>
      </c>
      <c r="L39" s="36">
        <v>50</v>
      </c>
      <c r="M39" s="57" t="str">
        <f t="shared" si="4"/>
        <v>-</v>
      </c>
      <c r="N39" s="2">
        <f t="shared" si="2"/>
        <v>-28</v>
      </c>
      <c r="O39" s="2"/>
      <c r="P39" s="2"/>
    </row>
    <row r="40" spans="1:16" ht="12" customHeight="1">
      <c r="A40" s="33"/>
      <c r="B40" s="12">
        <v>0</v>
      </c>
      <c r="C40" s="12">
        <v>42</v>
      </c>
      <c r="D40" s="12">
        <v>126</v>
      </c>
      <c r="E40" s="12">
        <v>94</v>
      </c>
      <c r="F40" s="12">
        <v>94</v>
      </c>
      <c r="G40" s="25">
        <v>1</v>
      </c>
      <c r="H40" s="36">
        <v>63</v>
      </c>
      <c r="I40" s="60">
        <f t="shared" si="3"/>
        <v>100</v>
      </c>
      <c r="J40" s="30" t="s">
        <v>58</v>
      </c>
      <c r="K40" s="25">
        <v>0</v>
      </c>
      <c r="L40" s="36">
        <v>348</v>
      </c>
      <c r="M40" s="57" t="str">
        <f t="shared" si="4"/>
        <v>-</v>
      </c>
      <c r="N40" s="2">
        <f t="shared" si="2"/>
        <v>-169</v>
      </c>
      <c r="O40" s="2"/>
      <c r="P40" s="2"/>
    </row>
    <row r="41" spans="1:16" ht="12" customHeight="1">
      <c r="A41" s="33"/>
      <c r="B41" s="12">
        <v>0</v>
      </c>
      <c r="C41" s="12">
        <v>93</v>
      </c>
      <c r="D41" s="12">
        <v>198</v>
      </c>
      <c r="E41" s="12">
        <v>125</v>
      </c>
      <c r="F41" s="12">
        <v>125</v>
      </c>
      <c r="G41" s="25">
        <v>0</v>
      </c>
      <c r="H41" s="36">
        <v>128</v>
      </c>
      <c r="I41" s="60">
        <f t="shared" si="3"/>
        <v>54.6875</v>
      </c>
      <c r="J41" s="30" t="s">
        <v>28</v>
      </c>
      <c r="K41" s="25">
        <v>0</v>
      </c>
      <c r="L41" s="36">
        <v>557</v>
      </c>
      <c r="M41" s="57" t="str">
        <f t="shared" si="4"/>
        <v>-</v>
      </c>
      <c r="N41" s="2">
        <f t="shared" si="2"/>
        <v>-291</v>
      </c>
      <c r="O41" s="2"/>
      <c r="P41" s="2"/>
    </row>
    <row r="42" spans="1:16" ht="12" customHeight="1">
      <c r="A42" s="33"/>
      <c r="B42" s="12">
        <v>0</v>
      </c>
      <c r="C42" s="12">
        <v>54</v>
      </c>
      <c r="D42" s="12">
        <v>53</v>
      </c>
      <c r="E42" s="12">
        <v>38</v>
      </c>
      <c r="F42" s="12">
        <v>38</v>
      </c>
      <c r="G42" s="25">
        <v>0</v>
      </c>
      <c r="H42" s="36">
        <v>58</v>
      </c>
      <c r="I42" s="60">
        <f t="shared" si="3"/>
        <v>-8.620689655172415</v>
      </c>
      <c r="J42" s="106" t="s">
        <v>9</v>
      </c>
      <c r="K42" s="25">
        <v>0</v>
      </c>
      <c r="L42" s="146">
        <v>210</v>
      </c>
      <c r="M42" s="57" t="str">
        <f t="shared" si="4"/>
        <v>-</v>
      </c>
      <c r="N42" s="2">
        <f t="shared" si="2"/>
        <v>-107</v>
      </c>
      <c r="O42" s="2"/>
      <c r="P42" s="2"/>
    </row>
    <row r="43" spans="1:16" ht="12" customHeight="1">
      <c r="A43" s="33"/>
      <c r="B43" s="12">
        <v>0</v>
      </c>
      <c r="C43" s="12">
        <v>119</v>
      </c>
      <c r="D43" s="12">
        <v>115</v>
      </c>
      <c r="E43" s="12">
        <v>109</v>
      </c>
      <c r="F43" s="12">
        <v>109</v>
      </c>
      <c r="G43" s="25">
        <v>-1</v>
      </c>
      <c r="H43" s="36">
        <v>113</v>
      </c>
      <c r="I43" s="60">
        <f t="shared" si="3"/>
        <v>1.7699115044247788</v>
      </c>
      <c r="J43" s="106" t="s">
        <v>53</v>
      </c>
      <c r="K43" s="25">
        <v>0</v>
      </c>
      <c r="L43" s="146">
        <v>336</v>
      </c>
      <c r="M43" s="141" t="str">
        <f t="shared" si="4"/>
        <v>-</v>
      </c>
      <c r="N43" s="2">
        <f t="shared" si="2"/>
        <v>-233</v>
      </c>
      <c r="O43" s="2"/>
      <c r="P43" s="2"/>
    </row>
    <row r="44" spans="1:16" ht="12" customHeight="1" thickBot="1">
      <c r="A44" s="33"/>
      <c r="B44" s="41">
        <v>0</v>
      </c>
      <c r="C44" s="41">
        <v>321</v>
      </c>
      <c r="D44" s="41">
        <v>309</v>
      </c>
      <c r="E44" s="41">
        <v>323</v>
      </c>
      <c r="F44" s="41">
        <v>323</v>
      </c>
      <c r="G44" s="64">
        <v>1</v>
      </c>
      <c r="H44" s="48">
        <v>294</v>
      </c>
      <c r="I44" s="83">
        <f t="shared" si="3"/>
        <v>5.1020408163265305</v>
      </c>
      <c r="J44" s="55" t="s">
        <v>16</v>
      </c>
      <c r="K44" s="64">
        <v>-38139</v>
      </c>
      <c r="L44" s="48">
        <v>1207</v>
      </c>
      <c r="M44" s="100">
        <f t="shared" si="4"/>
        <v>-3259.8177299088647</v>
      </c>
      <c r="N44" s="2">
        <f t="shared" si="2"/>
        <v>-38770</v>
      </c>
      <c r="O44" s="2"/>
      <c r="P44" s="2"/>
    </row>
    <row r="45" spans="1:16" ht="12" customHeight="1" thickBot="1" thickTop="1">
      <c r="A45" s="33"/>
      <c r="B45" s="22">
        <f>B26+B27+B28+B29+B30+B31+B32+B33+B34+B35+B36+B37+B38+B39+B40+B41+B44+B43+B42</f>
        <v>0</v>
      </c>
      <c r="C45" s="21">
        <f>C26+C27+C28+C29+C30+C31+C32+C33+C34+C35+C36+C37+C38+C39+C40+C41+C44+C43+C42</f>
        <v>1181</v>
      </c>
      <c r="D45" s="21">
        <v>1342</v>
      </c>
      <c r="E45" s="21">
        <v>1329</v>
      </c>
      <c r="F45" s="21">
        <v>1329</v>
      </c>
      <c r="G45" s="21" t="e">
        <f>G26+G27+G28+G29+G30+G31+G32+G33+G34+G35+G36+G37+G38+G39+G40+G41+G44+G43+G42</f>
        <v>#VALUE!</v>
      </c>
      <c r="H45" s="5">
        <f>H26+H27+H28+H29+H30+H31+H32+H33+H34+H35+H36+H37+H38+H39+H40+H41+H44+H43+H42</f>
        <v>1239</v>
      </c>
      <c r="I45" s="29">
        <f t="shared" si="3"/>
        <v>8.313155770782888</v>
      </c>
      <c r="J45" s="16" t="s">
        <v>19</v>
      </c>
      <c r="K45" s="21" t="e">
        <f>K26+K27+K28+K29+K30+K31+K32+K33+K34+K35+K36+K37+K38+K39+K40+K41+K44+K43+K42</f>
        <v>#VALUE!</v>
      </c>
      <c r="L45" s="5">
        <f>L26+L27+L28+L29+L30+L31+L32+L33+L34+L35+L36+L37+L38+L39+L40+L41+L44+L43+L42</f>
        <v>5068</v>
      </c>
      <c r="M45" s="29" t="e">
        <f t="shared" si="4"/>
        <v>#VALUE!</v>
      </c>
      <c r="N45" s="2" t="e">
        <f t="shared" si="2"/>
        <v>#VALUE!</v>
      </c>
      <c r="O45" s="2"/>
      <c r="P45" s="2"/>
    </row>
    <row r="46" spans="1:16" ht="12" customHeight="1" thickBot="1" thickTop="1">
      <c r="A46" s="33"/>
      <c r="B46" s="12"/>
      <c r="C46" s="12"/>
      <c r="D46" s="12"/>
      <c r="E46" s="12"/>
      <c r="F46" s="12"/>
      <c r="G46" s="25"/>
      <c r="H46" s="46"/>
      <c r="I46" s="46"/>
      <c r="J46" s="102"/>
      <c r="K46" s="25"/>
      <c r="L46" s="46"/>
      <c r="M46" s="46"/>
      <c r="N46" s="2">
        <f t="shared" si="2"/>
        <v>0</v>
      </c>
      <c r="O46" s="2"/>
      <c r="P46" s="2"/>
    </row>
    <row r="47" spans="1:14" ht="13.5" thickBot="1" thickTop="1">
      <c r="A47" s="33"/>
      <c r="B47" s="22">
        <f>B23+B45</f>
        <v>2</v>
      </c>
      <c r="C47" s="21">
        <f>C23+C45</f>
        <v>8149</v>
      </c>
      <c r="D47" s="21">
        <v>9627</v>
      </c>
      <c r="E47" s="21">
        <v>9283</v>
      </c>
      <c r="F47" s="21">
        <v>9283</v>
      </c>
      <c r="G47" s="21" t="e">
        <f>G23+G45</f>
        <v>#VALUE!</v>
      </c>
      <c r="H47" s="5">
        <f>H23+H45</f>
        <v>9153</v>
      </c>
      <c r="I47" s="29">
        <f>IF(OR(D47=0,H47=0),"-",((D47-H47)/ABS(H47))*100)</f>
        <v>5.178629957391019</v>
      </c>
      <c r="J47" s="16" t="s">
        <v>66</v>
      </c>
      <c r="K47" s="21" t="e">
        <f>K23+K45</f>
        <v>#VALUE!</v>
      </c>
      <c r="L47" s="5">
        <f>L23+L45</f>
        <v>35446</v>
      </c>
      <c r="M47" s="29" t="e">
        <f>IF(OR(K47=0,L47=0),"-",((K47-L47)/ABS(L47))*100)</f>
        <v>#VALUE!</v>
      </c>
      <c r="N47" s="2" t="e">
        <f t="shared" si="2"/>
        <v>#VALUE!</v>
      </c>
    </row>
    <row r="48" spans="8:13" ht="12" customHeight="1" thickTop="1">
      <c r="H48" s="14"/>
      <c r="L48" s="14"/>
      <c r="M48" s="57"/>
    </row>
    <row r="49" spans="5:13" ht="12.75">
      <c r="E49" s="14" t="e">
        <v>#REF!</v>
      </c>
      <c r="F49" s="14" t="e">
        <v>#REF!</v>
      </c>
      <c r="G49" s="14" t="e">
        <f>#REF!</f>
        <v>#REF!</v>
      </c>
      <c r="H49" s="14" t="e">
        <f>#REF!</f>
        <v>#REF!</v>
      </c>
      <c r="K49" s="14" t="e">
        <f>#REF!</f>
        <v>#REF!</v>
      </c>
      <c r="L49" s="14" t="e">
        <f>#REF!</f>
        <v>#REF!</v>
      </c>
      <c r="M49" s="57"/>
    </row>
    <row r="50" spans="5:12" ht="12.75">
      <c r="E50" s="14" t="e">
        <v>#REF!</v>
      </c>
      <c r="F50" s="14" t="e">
        <v>#REF!</v>
      </c>
      <c r="G50" s="14" t="e">
        <f>G47-G49</f>
        <v>#VALUE!</v>
      </c>
      <c r="H50" s="14" t="e">
        <f>H49-H14-H21-H45</f>
        <v>#REF!</v>
      </c>
      <c r="K50" s="14" t="e">
        <f>K49-K14-K21-K45</f>
        <v>#REF!</v>
      </c>
      <c r="L50" s="14" t="e">
        <f>L49-L14-L21-L45</f>
        <v>#REF!</v>
      </c>
    </row>
    <row r="51" ht="12.75"/>
    <row r="52" ht="12.75"/>
    <row r="53" ht="12.75"/>
    <row r="54" ht="12.75"/>
    <row r="55" ht="12.75"/>
    <row r="56" ht="12.75"/>
    <row r="57"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sheetProtection/>
  <printOptions/>
  <pageMargins left="0.75" right="0.75" top="1" bottom="1" header="0.5" footer="0.5"/>
  <pageSetup fitToHeight="1" fitToWidth="1" horizontalDpi="600" verticalDpi="600" orientation="portrait" paperSize="9" scale="57" r:id="rId1"/>
  <headerFooter alignWithMargins="0">
    <oddFooter>&amp;CStrona &amp;P z &amp;N</oddFooter>
  </headerFooter>
  <customProperties>
    <customPr name="ColorPalette" r:id="rId2"/>
  </customProperties>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2:BV21"/>
  <sheetViews>
    <sheetView showGridLines="0" view="pageBreakPreview" zoomScaleNormal="115" zoomScaleSheetLayoutView="100" zoomScalePageLayoutView="0" workbookViewId="0" topLeftCell="A1">
      <pane xSplit="2" ySplit="6" topLeftCell="AI7" activePane="bottomRight" state="frozen"/>
      <selection pane="topLeft" activeCell="A1" sqref="A1"/>
      <selection pane="topRight" activeCell="C1" sqref="C1"/>
      <selection pane="bottomLeft" activeCell="A7" sqref="A7"/>
      <selection pane="bottomRight" activeCell="B2" sqref="B2"/>
    </sheetView>
  </sheetViews>
  <sheetFormatPr defaultColWidth="9.140625" defaultRowHeight="12.75" outlineLevelCol="1"/>
  <cols>
    <col min="1" max="1" width="1.28515625" style="13" customWidth="1"/>
    <col min="2" max="2" width="10.7109375" style="13" customWidth="1"/>
    <col min="3" max="6" width="7.140625" style="13" hidden="1" customWidth="1" outlineLevel="1"/>
    <col min="7" max="7" width="9.140625" style="13" customWidth="1" collapsed="1"/>
    <col min="8" max="11" width="7.140625" style="13" hidden="1" customWidth="1" outlineLevel="1"/>
    <col min="12" max="12" width="9.140625" style="13" customWidth="1" collapsed="1"/>
    <col min="13" max="16" width="7.140625" style="13" hidden="1" customWidth="1" outlineLevel="1"/>
    <col min="17" max="17" width="9.140625" style="13" customWidth="1" collapsed="1"/>
    <col min="18" max="21" width="7.140625" style="13" hidden="1" customWidth="1" outlineLevel="1"/>
    <col min="22" max="22" width="9.140625" style="13" customWidth="1" collapsed="1"/>
    <col min="23" max="26" width="7.140625" style="13" customWidth="1"/>
    <col min="27" max="27" width="9.140625" style="13" customWidth="1"/>
    <col min="28" max="31" width="7.140625" style="13" customWidth="1"/>
    <col min="32" max="32" width="9.140625" style="13" customWidth="1"/>
    <col min="33" max="36" width="7.140625" style="13" customWidth="1"/>
    <col min="37" max="37" width="8.00390625" style="13" customWidth="1"/>
    <col min="38" max="38" width="7.140625" style="13" customWidth="1"/>
    <col min="39" max="41" width="7.140625" style="13" hidden="1" customWidth="1" outlineLevel="1"/>
    <col min="42" max="42" width="8.421875" style="13" hidden="1" customWidth="1" outlineLevel="1"/>
    <col min="43" max="45" width="7.140625" style="13" hidden="1" customWidth="1" outlineLevel="1"/>
    <col min="46" max="46" width="7.140625" style="13" customWidth="1" collapsed="1"/>
    <col min="47" max="49" width="7.140625" style="13" hidden="1" customWidth="1" outlineLevel="1"/>
    <col min="50" max="50" width="7.140625" style="13" customWidth="1" collapsed="1"/>
    <col min="51" max="52" width="7.140625" style="13" hidden="1" customWidth="1" outlineLevel="1"/>
    <col min="53" max="53" width="7.57421875" style="13" hidden="1" customWidth="1" outlineLevel="1"/>
    <col min="54" max="54" width="7.57421875" style="13" customWidth="1" collapsed="1"/>
    <col min="55" max="56" width="7.140625" style="13" hidden="1" customWidth="1" outlineLevel="1"/>
    <col min="57" max="57" width="7.57421875" style="13" hidden="1" customWidth="1" outlineLevel="1"/>
    <col min="58" max="58" width="7.57421875" style="13" customWidth="1" collapsed="1"/>
    <col min="59" max="60" width="7.140625" style="13" customWidth="1"/>
    <col min="61" max="62" width="7.57421875" style="13" customWidth="1"/>
    <col min="63" max="64" width="7.140625" style="13" customWidth="1"/>
    <col min="65" max="66" width="7.57421875" style="13" customWidth="1"/>
    <col min="67" max="68" width="7.140625" style="13" customWidth="1"/>
    <col min="69" max="70" width="7.57421875" style="13" customWidth="1"/>
    <col min="71" max="71" width="7.140625" style="13" customWidth="1"/>
    <col min="72" max="72" width="7.140625" style="13" hidden="1" customWidth="1" outlineLevel="1"/>
    <col min="73" max="74" width="7.57421875" style="13" hidden="1" customWidth="1" outlineLevel="1"/>
    <col min="75" max="75" width="9.140625" style="13" customWidth="1" collapsed="1"/>
    <col min="76" max="16384" width="9.140625" style="13" customWidth="1"/>
  </cols>
  <sheetData>
    <row r="2" ht="15">
      <c r="B2" s="519" t="s">
        <v>191</v>
      </c>
    </row>
    <row r="3" ht="9.75" customHeight="1"/>
    <row r="4" spans="2:74" ht="15.75" customHeight="1" thickBot="1">
      <c r="B4" s="698" t="s">
        <v>193</v>
      </c>
      <c r="C4" s="700" t="s">
        <v>194</v>
      </c>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2"/>
      <c r="AQ4" s="700" t="s">
        <v>195</v>
      </c>
      <c r="AR4" s="701"/>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row>
    <row r="5" spans="2:74" ht="21" customHeight="1">
      <c r="B5" s="699"/>
      <c r="C5" s="26" t="s">
        <v>196</v>
      </c>
      <c r="D5" s="26" t="s">
        <v>197</v>
      </c>
      <c r="E5" s="26" t="s">
        <v>198</v>
      </c>
      <c r="F5" s="26" t="s">
        <v>199</v>
      </c>
      <c r="G5" s="26" t="s">
        <v>156</v>
      </c>
      <c r="H5" s="26" t="s">
        <v>200</v>
      </c>
      <c r="I5" s="26" t="s">
        <v>201</v>
      </c>
      <c r="J5" s="26" t="s">
        <v>202</v>
      </c>
      <c r="K5" s="26" t="s">
        <v>203</v>
      </c>
      <c r="L5" s="26" t="s">
        <v>139</v>
      </c>
      <c r="M5" s="26" t="s">
        <v>204</v>
      </c>
      <c r="N5" s="26" t="s">
        <v>205</v>
      </c>
      <c r="O5" s="26" t="s">
        <v>206</v>
      </c>
      <c r="P5" s="26" t="s">
        <v>207</v>
      </c>
      <c r="Q5" s="26" t="s">
        <v>159</v>
      </c>
      <c r="R5" s="26" t="s">
        <v>393</v>
      </c>
      <c r="S5" s="26" t="s">
        <v>394</v>
      </c>
      <c r="T5" s="26" t="s">
        <v>395</v>
      </c>
      <c r="U5" s="26" t="s">
        <v>396</v>
      </c>
      <c r="V5" s="26" t="s">
        <v>397</v>
      </c>
      <c r="W5" s="26" t="s">
        <v>440</v>
      </c>
      <c r="X5" s="26" t="s">
        <v>441</v>
      </c>
      <c r="Y5" s="26" t="s">
        <v>442</v>
      </c>
      <c r="Z5" s="26" t="s">
        <v>443</v>
      </c>
      <c r="AA5" s="26" t="s">
        <v>444</v>
      </c>
      <c r="AB5" s="26" t="s">
        <v>472</v>
      </c>
      <c r="AC5" s="26" t="s">
        <v>473</v>
      </c>
      <c r="AD5" s="26" t="s">
        <v>474</v>
      </c>
      <c r="AE5" s="26" t="s">
        <v>475</v>
      </c>
      <c r="AF5" s="26" t="s">
        <v>476</v>
      </c>
      <c r="AG5" s="26" t="s">
        <v>525</v>
      </c>
      <c r="AH5" s="26" t="s">
        <v>526</v>
      </c>
      <c r="AI5" s="26" t="s">
        <v>527</v>
      </c>
      <c r="AJ5" s="26" t="s">
        <v>528</v>
      </c>
      <c r="AK5" s="26" t="s">
        <v>529</v>
      </c>
      <c r="AL5" s="26" t="s">
        <v>582</v>
      </c>
      <c r="AM5" s="26" t="s">
        <v>583</v>
      </c>
      <c r="AN5" s="26" t="s">
        <v>584</v>
      </c>
      <c r="AO5" s="26" t="s">
        <v>585</v>
      </c>
      <c r="AP5" s="26" t="s">
        <v>586</v>
      </c>
      <c r="AQ5" s="26" t="s">
        <v>196</v>
      </c>
      <c r="AR5" s="26" t="s">
        <v>197</v>
      </c>
      <c r="AS5" s="26" t="s">
        <v>198</v>
      </c>
      <c r="AT5" s="26" t="s">
        <v>199</v>
      </c>
      <c r="AU5" s="26" t="s">
        <v>200</v>
      </c>
      <c r="AV5" s="26" t="s">
        <v>201</v>
      </c>
      <c r="AW5" s="26" t="s">
        <v>202</v>
      </c>
      <c r="AX5" s="26" t="s">
        <v>203</v>
      </c>
      <c r="AY5" s="26" t="s">
        <v>204</v>
      </c>
      <c r="AZ5" s="26" t="s">
        <v>205</v>
      </c>
      <c r="BA5" s="26" t="s">
        <v>206</v>
      </c>
      <c r="BB5" s="26" t="s">
        <v>207</v>
      </c>
      <c r="BC5" s="26" t="s">
        <v>420</v>
      </c>
      <c r="BD5" s="26" t="s">
        <v>421</v>
      </c>
      <c r="BE5" s="26" t="s">
        <v>422</v>
      </c>
      <c r="BF5" s="26" t="s">
        <v>423</v>
      </c>
      <c r="BG5" s="26" t="s">
        <v>445</v>
      </c>
      <c r="BH5" s="26" t="s">
        <v>446</v>
      </c>
      <c r="BI5" s="26" t="s">
        <v>447</v>
      </c>
      <c r="BJ5" s="26" t="s">
        <v>448</v>
      </c>
      <c r="BK5" s="26" t="s">
        <v>477</v>
      </c>
      <c r="BL5" s="26" t="s">
        <v>478</v>
      </c>
      <c r="BM5" s="26" t="s">
        <v>479</v>
      </c>
      <c r="BN5" s="26" t="s">
        <v>480</v>
      </c>
      <c r="BO5" s="26" t="s">
        <v>530</v>
      </c>
      <c r="BP5" s="26" t="s">
        <v>531</v>
      </c>
      <c r="BQ5" s="26" t="s">
        <v>532</v>
      </c>
      <c r="BR5" s="26" t="s">
        <v>533</v>
      </c>
      <c r="BS5" s="26" t="s">
        <v>587</v>
      </c>
      <c r="BT5" s="26" t="s">
        <v>588</v>
      </c>
      <c r="BU5" s="26" t="s">
        <v>589</v>
      </c>
      <c r="BV5" s="26" t="s">
        <v>590</v>
      </c>
    </row>
    <row r="6" spans="1:74" s="157" customFormat="1" ht="6.75" customHeight="1">
      <c r="A6" s="159"/>
      <c r="B6" s="199"/>
      <c r="C6" s="201"/>
      <c r="D6" s="201"/>
      <c r="E6" s="201"/>
      <c r="F6" s="201"/>
      <c r="G6" s="201"/>
      <c r="H6" s="201"/>
      <c r="I6" s="201"/>
      <c r="J6" s="201"/>
      <c r="K6" s="201"/>
      <c r="L6" s="201"/>
      <c r="M6" s="201"/>
      <c r="N6" s="201"/>
      <c r="O6" s="201"/>
      <c r="P6" s="201"/>
      <c r="Q6" s="200"/>
      <c r="R6" s="201"/>
      <c r="S6" s="201"/>
      <c r="T6" s="201"/>
      <c r="U6" s="201"/>
      <c r="V6" s="200"/>
      <c r="W6" s="201"/>
      <c r="X6" s="201"/>
      <c r="Y6" s="201"/>
      <c r="Z6" s="201"/>
      <c r="AA6" s="200"/>
      <c r="AB6" s="200"/>
      <c r="AC6" s="200"/>
      <c r="AD6" s="200"/>
      <c r="AE6" s="200"/>
      <c r="AF6" s="200"/>
      <c r="AG6" s="200"/>
      <c r="AH6" s="200"/>
      <c r="AI6" s="200"/>
      <c r="AJ6" s="200"/>
      <c r="AK6" s="200"/>
      <c r="AL6" s="200"/>
      <c r="AM6" s="200"/>
      <c r="AN6" s="200"/>
      <c r="AO6" s="200"/>
      <c r="AP6" s="200"/>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row>
    <row r="7" spans="2:74" ht="12" customHeight="1">
      <c r="B7" s="125" t="s">
        <v>68</v>
      </c>
      <c r="C7" s="198">
        <v>3.15</v>
      </c>
      <c r="D7" s="198">
        <v>3.22</v>
      </c>
      <c r="E7" s="198">
        <v>3.21</v>
      </c>
      <c r="F7" s="198">
        <v>3.08</v>
      </c>
      <c r="G7" s="202">
        <v>3.16</v>
      </c>
      <c r="H7" s="198">
        <v>3.06</v>
      </c>
      <c r="I7" s="198">
        <v>3.04</v>
      </c>
      <c r="J7" s="198">
        <v>3.15</v>
      </c>
      <c r="K7" s="198">
        <v>3.37</v>
      </c>
      <c r="L7" s="202">
        <v>3.15</v>
      </c>
      <c r="M7" s="198">
        <v>3.72</v>
      </c>
      <c r="N7" s="198">
        <v>3.7</v>
      </c>
      <c r="O7" s="198">
        <v>3.77</v>
      </c>
      <c r="P7" s="198">
        <v>3.9</v>
      </c>
      <c r="Q7" s="202">
        <v>3.77</v>
      </c>
      <c r="R7" s="198">
        <v>3.96</v>
      </c>
      <c r="S7" s="198">
        <v>3.87</v>
      </c>
      <c r="T7" s="198">
        <v>3.89</v>
      </c>
      <c r="U7" s="198">
        <v>4.06</v>
      </c>
      <c r="V7" s="202">
        <v>3.94</v>
      </c>
      <c r="W7" s="198">
        <v>4.06</v>
      </c>
      <c r="X7" s="198">
        <v>3.83</v>
      </c>
      <c r="Y7" s="198">
        <v>3.63</v>
      </c>
      <c r="Z7" s="198">
        <v>3.6</v>
      </c>
      <c r="AA7" s="202">
        <v>3.78</v>
      </c>
      <c r="AB7" s="198">
        <v>3.4</v>
      </c>
      <c r="AC7" s="198">
        <v>3.58</v>
      </c>
      <c r="AD7" s="198">
        <v>3.7</v>
      </c>
      <c r="AE7" s="198">
        <v>3.77</v>
      </c>
      <c r="AF7" s="202">
        <v>3.61</v>
      </c>
      <c r="AG7" s="198">
        <v>3.79</v>
      </c>
      <c r="AH7" s="198">
        <v>3.81</v>
      </c>
      <c r="AI7" s="198">
        <v>3.88</v>
      </c>
      <c r="AJ7" s="198">
        <v>3.87</v>
      </c>
      <c r="AK7" s="202">
        <v>3.84</v>
      </c>
      <c r="AL7" s="198">
        <v>3.92</v>
      </c>
      <c r="AM7" s="198"/>
      <c r="AN7" s="198"/>
      <c r="AO7" s="198"/>
      <c r="AP7" s="202"/>
      <c r="AQ7" s="198">
        <v>3.26</v>
      </c>
      <c r="AR7" s="198">
        <v>3.32</v>
      </c>
      <c r="AS7" s="198">
        <v>3.12</v>
      </c>
      <c r="AT7" s="202">
        <v>3.01</v>
      </c>
      <c r="AU7" s="198">
        <v>3.03</v>
      </c>
      <c r="AV7" s="198">
        <v>3.05</v>
      </c>
      <c r="AW7" s="198">
        <v>3.3</v>
      </c>
      <c r="AX7" s="202">
        <v>3.51</v>
      </c>
      <c r="AY7" s="198">
        <v>3.81</v>
      </c>
      <c r="AZ7" s="198">
        <v>3.7645</v>
      </c>
      <c r="BA7" s="198">
        <v>3.78</v>
      </c>
      <c r="BB7" s="202">
        <v>3.9</v>
      </c>
      <c r="BC7" s="198">
        <v>3.76</v>
      </c>
      <c r="BD7" s="198">
        <v>3.98</v>
      </c>
      <c r="BE7" s="198">
        <v>3.86</v>
      </c>
      <c r="BF7" s="202">
        <v>4.18</v>
      </c>
      <c r="BG7" s="198">
        <v>3.95</v>
      </c>
      <c r="BH7" s="198">
        <v>3.71</v>
      </c>
      <c r="BI7" s="198">
        <v>3.65</v>
      </c>
      <c r="BJ7" s="202">
        <v>3.48</v>
      </c>
      <c r="BK7" s="198">
        <v>3.41</v>
      </c>
      <c r="BL7" s="198">
        <v>3.74</v>
      </c>
      <c r="BM7" s="198">
        <v>3.68</v>
      </c>
      <c r="BN7" s="355">
        <v>3.76</v>
      </c>
      <c r="BO7" s="198">
        <v>3.84</v>
      </c>
      <c r="BP7" s="198">
        <v>3.73</v>
      </c>
      <c r="BQ7" s="198">
        <v>4</v>
      </c>
      <c r="BR7" s="355">
        <v>3.8</v>
      </c>
      <c r="BS7" s="198">
        <v>4.15</v>
      </c>
      <c r="BT7" s="198"/>
      <c r="BU7" s="198"/>
      <c r="BV7" s="355"/>
    </row>
    <row r="8" spans="2:74" ht="12" customHeight="1">
      <c r="B8" s="125" t="s">
        <v>69</v>
      </c>
      <c r="C8" s="198">
        <v>4.16</v>
      </c>
      <c r="D8" s="198">
        <v>4.2</v>
      </c>
      <c r="E8" s="198">
        <v>4.25</v>
      </c>
      <c r="F8" s="198">
        <v>4.19</v>
      </c>
      <c r="G8" s="202">
        <v>4.2</v>
      </c>
      <c r="H8" s="198">
        <v>4.19</v>
      </c>
      <c r="I8" s="198">
        <v>4.17</v>
      </c>
      <c r="J8" s="198">
        <v>4.18</v>
      </c>
      <c r="K8" s="198">
        <v>4.21</v>
      </c>
      <c r="L8" s="202">
        <v>4.19</v>
      </c>
      <c r="M8" s="198">
        <v>4.2</v>
      </c>
      <c r="N8" s="198">
        <v>4.09</v>
      </c>
      <c r="O8" s="198">
        <v>4.19</v>
      </c>
      <c r="P8" s="198">
        <v>4.26</v>
      </c>
      <c r="Q8" s="202">
        <v>4.18</v>
      </c>
      <c r="R8" s="198">
        <v>4.37</v>
      </c>
      <c r="S8" s="198">
        <v>4.37</v>
      </c>
      <c r="T8" s="198">
        <v>4.34</v>
      </c>
      <c r="U8" s="198">
        <v>4.38</v>
      </c>
      <c r="V8" s="202">
        <v>4.36</v>
      </c>
      <c r="W8" s="198">
        <v>4.32</v>
      </c>
      <c r="X8" s="198">
        <v>4.22</v>
      </c>
      <c r="Y8" s="198">
        <v>4.26</v>
      </c>
      <c r="Z8" s="198">
        <v>4.23</v>
      </c>
      <c r="AA8" s="202">
        <v>4.26</v>
      </c>
      <c r="AB8" s="198">
        <v>4.18</v>
      </c>
      <c r="AC8" s="198">
        <v>4.26</v>
      </c>
      <c r="AD8" s="198">
        <v>4.31</v>
      </c>
      <c r="AE8" s="198">
        <v>4.3</v>
      </c>
      <c r="AF8" s="202">
        <v>4.26</v>
      </c>
      <c r="AG8" s="198">
        <v>4.3</v>
      </c>
      <c r="AH8" s="198">
        <v>4.28</v>
      </c>
      <c r="AI8" s="198">
        <v>4.32</v>
      </c>
      <c r="AJ8" s="198">
        <v>4.29</v>
      </c>
      <c r="AK8" s="202">
        <v>4.3</v>
      </c>
      <c r="AL8" s="198">
        <v>4.33</v>
      </c>
      <c r="AM8" s="198"/>
      <c r="AN8" s="198"/>
      <c r="AO8" s="198"/>
      <c r="AP8" s="202"/>
      <c r="AQ8" s="198">
        <v>4.18</v>
      </c>
      <c r="AR8" s="198">
        <v>4.33</v>
      </c>
      <c r="AS8" s="198">
        <v>4.22</v>
      </c>
      <c r="AT8" s="202">
        <v>4.15</v>
      </c>
      <c r="AU8" s="198">
        <v>4.17</v>
      </c>
      <c r="AV8" s="198">
        <v>4.16</v>
      </c>
      <c r="AW8" s="198">
        <v>4.18</v>
      </c>
      <c r="AX8" s="202">
        <v>4.26</v>
      </c>
      <c r="AY8" s="198">
        <v>4.09</v>
      </c>
      <c r="AZ8" s="198">
        <v>4.19</v>
      </c>
      <c r="BA8" s="198">
        <v>4.24</v>
      </c>
      <c r="BB8" s="202">
        <v>4.26</v>
      </c>
      <c r="BC8" s="198">
        <v>4.27</v>
      </c>
      <c r="BD8" s="198">
        <v>4.43</v>
      </c>
      <c r="BE8" s="198">
        <v>4.31</v>
      </c>
      <c r="BF8" s="202">
        <v>4.42</v>
      </c>
      <c r="BG8" s="198">
        <v>4.22</v>
      </c>
      <c r="BH8" s="198">
        <v>4.23</v>
      </c>
      <c r="BI8" s="198">
        <v>4.31</v>
      </c>
      <c r="BJ8" s="202">
        <v>4.17</v>
      </c>
      <c r="BK8" s="198">
        <v>4.21</v>
      </c>
      <c r="BL8" s="198">
        <v>4.36</v>
      </c>
      <c r="BM8" s="198">
        <v>4.27</v>
      </c>
      <c r="BN8" s="355">
        <v>4.3</v>
      </c>
      <c r="BO8" s="198">
        <v>4.3</v>
      </c>
      <c r="BP8" s="198">
        <v>4.25</v>
      </c>
      <c r="BQ8" s="198">
        <v>4.37</v>
      </c>
      <c r="BR8" s="355">
        <v>4.26</v>
      </c>
      <c r="BS8" s="198">
        <v>4.55</v>
      </c>
      <c r="BT8" s="198"/>
      <c r="BU8" s="198"/>
      <c r="BV8" s="355"/>
    </row>
    <row r="9" spans="2:74" ht="12" customHeight="1">
      <c r="B9" s="284" t="s">
        <v>70</v>
      </c>
      <c r="C9" s="285">
        <v>0.16</v>
      </c>
      <c r="D9" s="285">
        <v>0.16</v>
      </c>
      <c r="E9" s="285">
        <v>0.16</v>
      </c>
      <c r="F9" s="285">
        <v>0.16</v>
      </c>
      <c r="G9" s="202">
        <v>0.16</v>
      </c>
      <c r="H9" s="285">
        <v>0.15</v>
      </c>
      <c r="I9" s="198">
        <v>0.15</v>
      </c>
      <c r="J9" s="198">
        <v>0.15</v>
      </c>
      <c r="K9" s="198">
        <v>0.15</v>
      </c>
      <c r="L9" s="202">
        <v>0.15</v>
      </c>
      <c r="M9" s="198">
        <v>0.15</v>
      </c>
      <c r="N9" s="198">
        <v>0.15</v>
      </c>
      <c r="O9" s="198">
        <v>0.15</v>
      </c>
      <c r="P9" s="198">
        <v>0.16</v>
      </c>
      <c r="Q9" s="202">
        <v>0.15</v>
      </c>
      <c r="R9" s="198">
        <v>0.16</v>
      </c>
      <c r="S9" s="198">
        <v>0.16</v>
      </c>
      <c r="T9" s="198">
        <v>0.16</v>
      </c>
      <c r="U9" s="198">
        <v>0.16</v>
      </c>
      <c r="V9" s="202">
        <v>0.16</v>
      </c>
      <c r="W9" s="198">
        <v>0.16</v>
      </c>
      <c r="X9" s="198">
        <v>0.16</v>
      </c>
      <c r="Y9" s="198">
        <v>0.16</v>
      </c>
      <c r="Z9" s="198">
        <v>0.17</v>
      </c>
      <c r="AA9" s="202">
        <v>0.16</v>
      </c>
      <c r="AB9" s="198">
        <v>0.16</v>
      </c>
      <c r="AC9" s="198">
        <v>0.17</v>
      </c>
      <c r="AD9" s="198">
        <v>0.17</v>
      </c>
      <c r="AE9" s="198">
        <v>0.17</v>
      </c>
      <c r="AF9" s="202">
        <v>0.17</v>
      </c>
      <c r="AG9" s="198">
        <v>0.17</v>
      </c>
      <c r="AH9" s="198">
        <v>0.17</v>
      </c>
      <c r="AI9" s="198">
        <v>0.17</v>
      </c>
      <c r="AJ9" s="198">
        <v>0.17</v>
      </c>
      <c r="AK9" s="202">
        <v>0.17</v>
      </c>
      <c r="AL9" s="198">
        <v>0.17</v>
      </c>
      <c r="AM9" s="198"/>
      <c r="AN9" s="198"/>
      <c r="AO9" s="198"/>
      <c r="AP9" s="202"/>
      <c r="AQ9" s="285">
        <v>0.16</v>
      </c>
      <c r="AR9" s="285">
        <v>0.17</v>
      </c>
      <c r="AS9" s="285">
        <v>0.16</v>
      </c>
      <c r="AT9" s="202">
        <v>0.15</v>
      </c>
      <c r="AU9" s="285">
        <v>0.15</v>
      </c>
      <c r="AV9" s="198">
        <v>0.15</v>
      </c>
      <c r="AW9" s="198">
        <v>0.15</v>
      </c>
      <c r="AX9" s="202">
        <v>0.15</v>
      </c>
      <c r="AY9" s="198">
        <v>0.15</v>
      </c>
      <c r="AZ9" s="198">
        <v>0.15</v>
      </c>
      <c r="BA9" s="285">
        <v>0.16</v>
      </c>
      <c r="BB9" s="202">
        <v>0.16</v>
      </c>
      <c r="BC9" s="198">
        <v>0.16</v>
      </c>
      <c r="BD9" s="198">
        <v>0.16</v>
      </c>
      <c r="BE9" s="285">
        <v>0.16</v>
      </c>
      <c r="BF9" s="202">
        <v>0.16</v>
      </c>
      <c r="BG9" s="198">
        <v>0.16</v>
      </c>
      <c r="BH9" s="198">
        <v>0.16</v>
      </c>
      <c r="BI9" s="285">
        <v>0.17</v>
      </c>
      <c r="BJ9" s="202">
        <v>0.16</v>
      </c>
      <c r="BK9" s="198">
        <v>0.17</v>
      </c>
      <c r="BL9" s="198">
        <v>0.17</v>
      </c>
      <c r="BM9" s="285">
        <v>0.17</v>
      </c>
      <c r="BN9" s="355">
        <v>0.17</v>
      </c>
      <c r="BO9" s="198">
        <v>0.17</v>
      </c>
      <c r="BP9" s="198">
        <v>0.17</v>
      </c>
      <c r="BQ9" s="285">
        <v>0.17</v>
      </c>
      <c r="BR9" s="355">
        <v>0.17</v>
      </c>
      <c r="BS9" s="198">
        <v>0.17</v>
      </c>
      <c r="BT9" s="198"/>
      <c r="BU9" s="285"/>
      <c r="BV9" s="355"/>
    </row>
    <row r="10" spans="2:74" ht="12" customHeight="1" thickBot="1">
      <c r="B10" s="109" t="s">
        <v>78</v>
      </c>
      <c r="C10" s="37">
        <v>3.12</v>
      </c>
      <c r="D10" s="37">
        <v>3.14</v>
      </c>
      <c r="E10" s="37">
        <v>3.09</v>
      </c>
      <c r="F10" s="37">
        <v>2.93</v>
      </c>
      <c r="G10" s="361">
        <v>3.07</v>
      </c>
      <c r="H10" s="37">
        <v>2.77</v>
      </c>
      <c r="I10" s="108">
        <v>2.79</v>
      </c>
      <c r="J10" s="35">
        <v>2.89</v>
      </c>
      <c r="K10" s="35">
        <v>2.97</v>
      </c>
      <c r="L10" s="203">
        <v>2.85</v>
      </c>
      <c r="M10" s="283">
        <v>3</v>
      </c>
      <c r="N10" s="283">
        <v>3.01</v>
      </c>
      <c r="O10" s="35">
        <v>2.88</v>
      </c>
      <c r="P10" s="35">
        <v>2.92</v>
      </c>
      <c r="Q10" s="361">
        <v>2.95</v>
      </c>
      <c r="R10" s="283">
        <v>2.88</v>
      </c>
      <c r="S10" s="283">
        <v>3</v>
      </c>
      <c r="T10" s="35">
        <v>2.98</v>
      </c>
      <c r="U10" s="35">
        <v>3.04</v>
      </c>
      <c r="V10" s="361">
        <v>2.98</v>
      </c>
      <c r="W10" s="283">
        <v>3.07</v>
      </c>
      <c r="X10" s="283">
        <v>2.85</v>
      </c>
      <c r="Y10" s="35">
        <v>2.89</v>
      </c>
      <c r="Z10" s="35">
        <v>2.83</v>
      </c>
      <c r="AA10" s="361">
        <v>2.91</v>
      </c>
      <c r="AB10" s="37">
        <v>2.69</v>
      </c>
      <c r="AC10" s="37">
        <v>2.77</v>
      </c>
      <c r="AD10" s="37">
        <v>2.83</v>
      </c>
      <c r="AE10" s="37">
        <v>2.86</v>
      </c>
      <c r="AF10" s="361">
        <v>2.79</v>
      </c>
      <c r="AG10" s="37">
        <v>2.85</v>
      </c>
      <c r="AH10" s="37">
        <v>2.85</v>
      </c>
      <c r="AI10" s="37">
        <v>2.94</v>
      </c>
      <c r="AJ10" s="37">
        <v>2.93</v>
      </c>
      <c r="AK10" s="361">
        <v>2.89</v>
      </c>
      <c r="AL10" s="37">
        <v>2.92</v>
      </c>
      <c r="AM10" s="37"/>
      <c r="AN10" s="37"/>
      <c r="AO10" s="37"/>
      <c r="AP10" s="361"/>
      <c r="AQ10" s="37">
        <v>3.2</v>
      </c>
      <c r="AR10" s="37">
        <v>3.17</v>
      </c>
      <c r="AS10" s="37">
        <v>3.03</v>
      </c>
      <c r="AT10" s="361">
        <v>2.83</v>
      </c>
      <c r="AU10" s="37">
        <v>2.74</v>
      </c>
      <c r="AV10" s="35">
        <v>2.85</v>
      </c>
      <c r="AW10" s="35">
        <v>2.95</v>
      </c>
      <c r="AX10" s="361">
        <v>3.03</v>
      </c>
      <c r="AY10" s="35">
        <v>2.99</v>
      </c>
      <c r="AZ10" s="35">
        <v>3.04</v>
      </c>
      <c r="BA10" s="37">
        <v>2.82</v>
      </c>
      <c r="BB10" s="361">
        <v>2.81</v>
      </c>
      <c r="BC10" s="35">
        <v>2.9</v>
      </c>
      <c r="BD10" s="35">
        <v>3.07</v>
      </c>
      <c r="BE10" s="37">
        <v>2.93</v>
      </c>
      <c r="BF10" s="361">
        <v>3.1</v>
      </c>
      <c r="BG10" s="283">
        <v>2.96</v>
      </c>
      <c r="BH10" s="35">
        <v>2.85</v>
      </c>
      <c r="BI10" s="37">
        <v>2.94</v>
      </c>
      <c r="BJ10" s="361">
        <v>2.78</v>
      </c>
      <c r="BK10" s="283">
        <v>2.65</v>
      </c>
      <c r="BL10" s="35">
        <v>2.83</v>
      </c>
      <c r="BM10" s="37">
        <v>2.83</v>
      </c>
      <c r="BN10" s="356">
        <v>2.76</v>
      </c>
      <c r="BO10" s="283">
        <v>2.86</v>
      </c>
      <c r="BP10" s="35">
        <v>2.85</v>
      </c>
      <c r="BQ10" s="37">
        <v>3.02</v>
      </c>
      <c r="BR10" s="356">
        <v>2.91</v>
      </c>
      <c r="BS10" s="283">
        <v>2.92</v>
      </c>
      <c r="BT10" s="35"/>
      <c r="BU10" s="37"/>
      <c r="BV10" s="356"/>
    </row>
    <row r="11" spans="2:74" ht="12" customHeight="1" thickBot="1">
      <c r="B11" s="125" t="s">
        <v>79</v>
      </c>
      <c r="C11" s="283">
        <f aca="true" t="shared" si="0" ref="C11:I11">ROUND(C10/C7,2)</f>
        <v>0.99</v>
      </c>
      <c r="D11" s="283">
        <f t="shared" si="0"/>
        <v>0.98</v>
      </c>
      <c r="E11" s="283">
        <f t="shared" si="0"/>
        <v>0.96</v>
      </c>
      <c r="F11" s="283">
        <f t="shared" si="0"/>
        <v>0.95</v>
      </c>
      <c r="G11" s="291">
        <f t="shared" si="0"/>
        <v>0.97</v>
      </c>
      <c r="H11" s="283">
        <f t="shared" si="0"/>
        <v>0.91</v>
      </c>
      <c r="I11" s="283">
        <f t="shared" si="0"/>
        <v>0.92</v>
      </c>
      <c r="J11" s="288">
        <v>0.92</v>
      </c>
      <c r="K11" s="288">
        <v>0.88</v>
      </c>
      <c r="L11" s="363">
        <f>ROUND(L10/L7,2)</f>
        <v>0.9</v>
      </c>
      <c r="M11" s="288">
        <v>0.81</v>
      </c>
      <c r="N11" s="288">
        <v>0.81</v>
      </c>
      <c r="O11" s="288">
        <v>0.76</v>
      </c>
      <c r="P11" s="288">
        <v>0.75</v>
      </c>
      <c r="Q11" s="291">
        <v>0.78</v>
      </c>
      <c r="R11" s="288">
        <v>0.73</v>
      </c>
      <c r="S11" s="288">
        <v>0.78</v>
      </c>
      <c r="T11" s="288">
        <v>0.77</v>
      </c>
      <c r="U11" s="288">
        <v>0.75</v>
      </c>
      <c r="V11" s="291">
        <v>0.76</v>
      </c>
      <c r="W11" s="288">
        <v>0.76</v>
      </c>
      <c r="X11" s="288">
        <v>0.74</v>
      </c>
      <c r="Y11" s="288">
        <v>0.8</v>
      </c>
      <c r="Z11" s="288">
        <v>0.79</v>
      </c>
      <c r="AA11" s="291">
        <v>0.77</v>
      </c>
      <c r="AB11" s="283">
        <v>0.79</v>
      </c>
      <c r="AC11" s="283">
        <v>0.77</v>
      </c>
      <c r="AD11" s="283">
        <v>0.76</v>
      </c>
      <c r="AE11" s="283">
        <v>0.76</v>
      </c>
      <c r="AF11" s="291">
        <v>0.77</v>
      </c>
      <c r="AG11" s="283">
        <v>0.75</v>
      </c>
      <c r="AH11" s="283">
        <v>0.75</v>
      </c>
      <c r="AI11" s="283">
        <v>0.76</v>
      </c>
      <c r="AJ11" s="283">
        <v>0.76</v>
      </c>
      <c r="AK11" s="291">
        <v>0.75</v>
      </c>
      <c r="AL11" s="283">
        <v>0.74</v>
      </c>
      <c r="AM11" s="283"/>
      <c r="AN11" s="283"/>
      <c r="AO11" s="283"/>
      <c r="AP11" s="291"/>
      <c r="AQ11" s="283">
        <f aca="true" t="shared" si="1" ref="AQ11:AV11">ROUND(AQ10/AQ7,2)</f>
        <v>0.98</v>
      </c>
      <c r="AR11" s="283">
        <f t="shared" si="1"/>
        <v>0.95</v>
      </c>
      <c r="AS11" s="283">
        <f t="shared" si="1"/>
        <v>0.97</v>
      </c>
      <c r="AT11" s="291">
        <f t="shared" si="1"/>
        <v>0.94</v>
      </c>
      <c r="AU11" s="283">
        <f t="shared" si="1"/>
        <v>0.9</v>
      </c>
      <c r="AV11" s="225">
        <f t="shared" si="1"/>
        <v>0.93</v>
      </c>
      <c r="AW11" s="225">
        <v>0.89</v>
      </c>
      <c r="AX11" s="291">
        <v>0.86</v>
      </c>
      <c r="AY11" s="225">
        <v>0.78</v>
      </c>
      <c r="AZ11" s="225">
        <f>ROUND(AZ10/AZ7,2)</f>
        <v>0.81</v>
      </c>
      <c r="BA11" s="283">
        <v>0.75</v>
      </c>
      <c r="BB11" s="291">
        <v>0.72</v>
      </c>
      <c r="BC11" s="225">
        <v>0.77</v>
      </c>
      <c r="BD11" s="225">
        <v>0.77</v>
      </c>
      <c r="BE11" s="283">
        <v>0.76</v>
      </c>
      <c r="BF11" s="291">
        <v>0.74</v>
      </c>
      <c r="BG11" s="225">
        <f>ROUND(BG10/BG7,2)</f>
        <v>0.75</v>
      </c>
      <c r="BH11" s="225">
        <v>0.77</v>
      </c>
      <c r="BI11" s="283">
        <v>0.81</v>
      </c>
      <c r="BJ11" s="291">
        <v>0.8</v>
      </c>
      <c r="BK11" s="225">
        <v>0.78</v>
      </c>
      <c r="BL11" s="225">
        <v>0.76</v>
      </c>
      <c r="BM11" s="283">
        <v>0.77</v>
      </c>
      <c r="BN11" s="357">
        <v>0.73</v>
      </c>
      <c r="BO11" s="225">
        <v>0.74</v>
      </c>
      <c r="BP11" s="225">
        <v>0.76</v>
      </c>
      <c r="BQ11" s="283">
        <v>0.76</v>
      </c>
      <c r="BR11" s="357">
        <v>0.77</v>
      </c>
      <c r="BS11" s="225">
        <v>0.7</v>
      </c>
      <c r="BT11" s="225"/>
      <c r="BU11" s="283"/>
      <c r="BV11" s="357"/>
    </row>
    <row r="12" spans="2:74" ht="12" customHeight="1">
      <c r="B12" s="205" t="s">
        <v>71</v>
      </c>
      <c r="C12" s="206">
        <v>2.62</v>
      </c>
      <c r="D12" s="206">
        <v>2.64</v>
      </c>
      <c r="E12" s="223">
        <v>2.61</v>
      </c>
      <c r="F12" s="223">
        <v>2.54</v>
      </c>
      <c r="G12" s="287">
        <v>2.6</v>
      </c>
      <c r="H12" s="223">
        <v>2.52</v>
      </c>
      <c r="I12" s="223">
        <v>2.52</v>
      </c>
      <c r="J12" s="225">
        <v>2.6</v>
      </c>
      <c r="K12" s="225">
        <v>2.76</v>
      </c>
      <c r="L12" s="287">
        <v>2.6</v>
      </c>
      <c r="M12" s="225" t="s">
        <v>460</v>
      </c>
      <c r="N12" s="225" t="s">
        <v>460</v>
      </c>
      <c r="O12" s="225" t="s">
        <v>460</v>
      </c>
      <c r="P12" s="225" t="s">
        <v>460</v>
      </c>
      <c r="Q12" s="287" t="s">
        <v>460</v>
      </c>
      <c r="R12" s="225" t="s">
        <v>460</v>
      </c>
      <c r="S12" s="225" t="s">
        <v>460</v>
      </c>
      <c r="T12" s="225" t="s">
        <v>460</v>
      </c>
      <c r="U12" s="225" t="s">
        <v>460</v>
      </c>
      <c r="V12" s="287" t="s">
        <v>460</v>
      </c>
      <c r="W12" s="225" t="s">
        <v>460</v>
      </c>
      <c r="X12" s="225" t="s">
        <v>460</v>
      </c>
      <c r="Y12" s="225" t="s">
        <v>460</v>
      </c>
      <c r="Z12" s="225" t="s">
        <v>460</v>
      </c>
      <c r="AA12" s="287" t="s">
        <v>460</v>
      </c>
      <c r="AB12" s="225" t="s">
        <v>460</v>
      </c>
      <c r="AC12" s="225" t="s">
        <v>460</v>
      </c>
      <c r="AD12" s="225" t="s">
        <v>460</v>
      </c>
      <c r="AE12" s="225" t="s">
        <v>460</v>
      </c>
      <c r="AF12" s="287" t="s">
        <v>460</v>
      </c>
      <c r="AG12" s="225" t="s">
        <v>460</v>
      </c>
      <c r="AH12" s="225" t="s">
        <v>460</v>
      </c>
      <c r="AI12" s="225" t="s">
        <v>460</v>
      </c>
      <c r="AJ12" s="225" t="s">
        <v>576</v>
      </c>
      <c r="AK12" s="287" t="s">
        <v>460</v>
      </c>
      <c r="AL12" s="225" t="s">
        <v>576</v>
      </c>
      <c r="AM12" s="225"/>
      <c r="AN12" s="225"/>
      <c r="AO12" s="225"/>
      <c r="AP12" s="287"/>
      <c r="AQ12" s="207">
        <v>2.7</v>
      </c>
      <c r="AR12" s="207">
        <v>2.65</v>
      </c>
      <c r="AS12" s="225">
        <v>2.56</v>
      </c>
      <c r="AT12" s="287">
        <v>2.51</v>
      </c>
      <c r="AU12" s="225">
        <v>2.51</v>
      </c>
      <c r="AV12" s="225">
        <v>2.53</v>
      </c>
      <c r="AW12" s="225">
        <v>2.72</v>
      </c>
      <c r="AX12" s="287">
        <v>2.84</v>
      </c>
      <c r="AY12" s="225" t="s">
        <v>460</v>
      </c>
      <c r="AZ12" s="225" t="s">
        <v>460</v>
      </c>
      <c r="BA12" s="225" t="s">
        <v>460</v>
      </c>
      <c r="BB12" s="287" t="s">
        <v>460</v>
      </c>
      <c r="BC12" s="225" t="s">
        <v>460</v>
      </c>
      <c r="BD12" s="225" t="s">
        <v>460</v>
      </c>
      <c r="BE12" s="225" t="s">
        <v>460</v>
      </c>
      <c r="BF12" s="287" t="s">
        <v>460</v>
      </c>
      <c r="BG12" s="225" t="s">
        <v>460</v>
      </c>
      <c r="BH12" s="225" t="s">
        <v>460</v>
      </c>
      <c r="BI12" s="225" t="s">
        <v>460</v>
      </c>
      <c r="BJ12" s="287" t="s">
        <v>460</v>
      </c>
      <c r="BK12" s="225" t="s">
        <v>460</v>
      </c>
      <c r="BL12" s="225" t="s">
        <v>460</v>
      </c>
      <c r="BM12" s="225" t="s">
        <v>460</v>
      </c>
      <c r="BN12" s="287" t="s">
        <v>460</v>
      </c>
      <c r="BO12" s="225" t="s">
        <v>460</v>
      </c>
      <c r="BP12" s="225" t="s">
        <v>460</v>
      </c>
      <c r="BQ12" s="225" t="s">
        <v>460</v>
      </c>
      <c r="BR12" s="360" t="s">
        <v>460</v>
      </c>
      <c r="BS12" s="225" t="s">
        <v>460</v>
      </c>
      <c r="BT12" s="225"/>
      <c r="BU12" s="225"/>
      <c r="BV12" s="360"/>
    </row>
    <row r="13" spans="2:74" ht="12" customHeight="1" thickBot="1">
      <c r="B13" s="125" t="s">
        <v>72</v>
      </c>
      <c r="C13" s="35">
        <v>3.45</v>
      </c>
      <c r="D13" s="35">
        <v>3.45</v>
      </c>
      <c r="E13" s="35">
        <v>3.45</v>
      </c>
      <c r="F13" s="35">
        <v>3.45</v>
      </c>
      <c r="G13" s="203">
        <v>3.45</v>
      </c>
      <c r="H13" s="35">
        <v>3.45</v>
      </c>
      <c r="I13" s="35">
        <v>3.45</v>
      </c>
      <c r="J13" s="35">
        <v>3.45</v>
      </c>
      <c r="K13" s="35">
        <v>3.45</v>
      </c>
      <c r="L13" s="203">
        <v>3.45</v>
      </c>
      <c r="M13" s="35" t="s">
        <v>460</v>
      </c>
      <c r="N13" s="35" t="s">
        <v>460</v>
      </c>
      <c r="O13" s="35" t="s">
        <v>460</v>
      </c>
      <c r="P13" s="35" t="s">
        <v>460</v>
      </c>
      <c r="Q13" s="203" t="s">
        <v>460</v>
      </c>
      <c r="R13" s="35" t="s">
        <v>460</v>
      </c>
      <c r="S13" s="35" t="s">
        <v>460</v>
      </c>
      <c r="T13" s="35" t="s">
        <v>460</v>
      </c>
      <c r="U13" s="35" t="s">
        <v>460</v>
      </c>
      <c r="V13" s="203" t="s">
        <v>460</v>
      </c>
      <c r="W13" s="35" t="s">
        <v>460</v>
      </c>
      <c r="X13" s="35" t="s">
        <v>460</v>
      </c>
      <c r="Y13" s="35" t="s">
        <v>460</v>
      </c>
      <c r="Z13" s="35" t="s">
        <v>460</v>
      </c>
      <c r="AA13" s="203" t="s">
        <v>460</v>
      </c>
      <c r="AB13" s="35" t="s">
        <v>460</v>
      </c>
      <c r="AC13" s="35" t="s">
        <v>460</v>
      </c>
      <c r="AD13" s="35" t="s">
        <v>460</v>
      </c>
      <c r="AE13" s="35" t="s">
        <v>460</v>
      </c>
      <c r="AF13" s="203" t="s">
        <v>460</v>
      </c>
      <c r="AG13" s="35" t="s">
        <v>460</v>
      </c>
      <c r="AH13" s="35" t="s">
        <v>460</v>
      </c>
      <c r="AI13" s="35" t="s">
        <v>460</v>
      </c>
      <c r="AJ13" s="35" t="s">
        <v>576</v>
      </c>
      <c r="AK13" s="203" t="s">
        <v>460</v>
      </c>
      <c r="AL13" s="35" t="s">
        <v>576</v>
      </c>
      <c r="AM13" s="35"/>
      <c r="AN13" s="35"/>
      <c r="AO13" s="35"/>
      <c r="AP13" s="203"/>
      <c r="AQ13" s="35">
        <v>3.45</v>
      </c>
      <c r="AR13" s="35">
        <v>3.45</v>
      </c>
      <c r="AS13" s="35">
        <v>3.45</v>
      </c>
      <c r="AT13" s="203">
        <v>3.45</v>
      </c>
      <c r="AU13" s="35">
        <v>3.45</v>
      </c>
      <c r="AV13" s="35">
        <v>3.45</v>
      </c>
      <c r="AW13" s="35">
        <v>3.45</v>
      </c>
      <c r="AX13" s="203">
        <v>3.45</v>
      </c>
      <c r="AY13" s="35" t="s">
        <v>460</v>
      </c>
      <c r="AZ13" s="35" t="s">
        <v>460</v>
      </c>
      <c r="BA13" s="35" t="s">
        <v>460</v>
      </c>
      <c r="BB13" s="203" t="s">
        <v>460</v>
      </c>
      <c r="BC13" s="35" t="s">
        <v>460</v>
      </c>
      <c r="BD13" s="35" t="s">
        <v>460</v>
      </c>
      <c r="BE13" s="35" t="s">
        <v>460</v>
      </c>
      <c r="BF13" s="203" t="s">
        <v>460</v>
      </c>
      <c r="BG13" s="35" t="s">
        <v>460</v>
      </c>
      <c r="BH13" s="35" t="s">
        <v>460</v>
      </c>
      <c r="BI13" s="35" t="s">
        <v>460</v>
      </c>
      <c r="BJ13" s="203" t="s">
        <v>460</v>
      </c>
      <c r="BK13" s="35" t="s">
        <v>460</v>
      </c>
      <c r="BL13" s="35" t="s">
        <v>460</v>
      </c>
      <c r="BM13" s="35" t="s">
        <v>460</v>
      </c>
      <c r="BN13" s="203" t="s">
        <v>460</v>
      </c>
      <c r="BO13" s="35" t="s">
        <v>460</v>
      </c>
      <c r="BP13" s="35" t="s">
        <v>460</v>
      </c>
      <c r="BQ13" s="35" t="s">
        <v>460</v>
      </c>
      <c r="BR13" s="358" t="s">
        <v>460</v>
      </c>
      <c r="BS13" s="35" t="s">
        <v>460</v>
      </c>
      <c r="BT13" s="35"/>
      <c r="BU13" s="35"/>
      <c r="BV13" s="358"/>
    </row>
    <row r="14" spans="2:74" ht="12" customHeight="1">
      <c r="B14" s="205" t="s">
        <v>73</v>
      </c>
      <c r="C14" s="208">
        <v>19.4</v>
      </c>
      <c r="D14" s="208">
        <v>19.8</v>
      </c>
      <c r="E14" s="224">
        <v>19.5</v>
      </c>
      <c r="F14" s="224">
        <v>19.6</v>
      </c>
      <c r="G14" s="210">
        <v>19.5</v>
      </c>
      <c r="H14" s="224">
        <v>20</v>
      </c>
      <c r="I14" s="224">
        <v>20</v>
      </c>
      <c r="J14" s="224">
        <v>20.8</v>
      </c>
      <c r="K14" s="224">
        <v>22.1</v>
      </c>
      <c r="L14" s="210">
        <v>20.8</v>
      </c>
      <c r="M14" s="224">
        <v>24.6</v>
      </c>
      <c r="N14" s="224">
        <v>24.8</v>
      </c>
      <c r="O14" s="224">
        <v>24.4</v>
      </c>
      <c r="P14" s="224">
        <v>24.7</v>
      </c>
      <c r="Q14" s="210">
        <v>24.6</v>
      </c>
      <c r="R14" s="224">
        <v>24.5</v>
      </c>
      <c r="S14" s="224">
        <v>23.9</v>
      </c>
      <c r="T14" s="224">
        <v>24.2</v>
      </c>
      <c r="U14" s="224">
        <v>25.1</v>
      </c>
      <c r="V14" s="210">
        <v>24.4</v>
      </c>
      <c r="W14" s="224">
        <v>25.4</v>
      </c>
      <c r="X14" s="224">
        <v>24.1</v>
      </c>
      <c r="Y14" s="224">
        <v>22.2</v>
      </c>
      <c r="Z14" s="224">
        <v>21.8</v>
      </c>
      <c r="AA14" s="210">
        <v>23.4</v>
      </c>
      <c r="AB14" s="224">
        <v>20.7</v>
      </c>
      <c r="AC14" s="224">
        <v>21.5</v>
      </c>
      <c r="AD14" s="224">
        <v>22.1</v>
      </c>
      <c r="AE14" s="224">
        <v>22.7</v>
      </c>
      <c r="AF14" s="210">
        <v>21.7</v>
      </c>
      <c r="AG14" s="224">
        <v>22.6</v>
      </c>
      <c r="AH14" s="224">
        <v>22.9</v>
      </c>
      <c r="AI14" s="224">
        <v>23.2</v>
      </c>
      <c r="AJ14" s="224">
        <v>23.1</v>
      </c>
      <c r="AK14" s="210">
        <v>22.9</v>
      </c>
      <c r="AL14" s="224">
        <v>23.3</v>
      </c>
      <c r="AM14" s="224"/>
      <c r="AN14" s="224"/>
      <c r="AO14" s="224"/>
      <c r="AP14" s="210"/>
      <c r="AQ14" s="209">
        <v>20.1</v>
      </c>
      <c r="AR14" s="209">
        <v>19.8</v>
      </c>
      <c r="AS14" s="226">
        <v>19.1</v>
      </c>
      <c r="AT14" s="210">
        <v>19.9</v>
      </c>
      <c r="AU14" s="226">
        <v>19.9</v>
      </c>
      <c r="AV14" s="226">
        <v>20.1</v>
      </c>
      <c r="AW14" s="226">
        <v>21.9</v>
      </c>
      <c r="AX14" s="210">
        <v>22.8</v>
      </c>
      <c r="AY14" s="226">
        <v>25.6</v>
      </c>
      <c r="AZ14" s="226">
        <v>24.3</v>
      </c>
      <c r="BA14" s="226">
        <v>24.3</v>
      </c>
      <c r="BB14" s="210">
        <v>24.8</v>
      </c>
      <c r="BC14" s="226">
        <v>23.8</v>
      </c>
      <c r="BD14" s="226">
        <v>24.4</v>
      </c>
      <c r="BE14" s="226">
        <v>24.2</v>
      </c>
      <c r="BF14" s="210">
        <v>25.6</v>
      </c>
      <c r="BG14" s="226">
        <v>25.3</v>
      </c>
      <c r="BH14" s="226">
        <v>23</v>
      </c>
      <c r="BI14" s="226">
        <v>22</v>
      </c>
      <c r="BJ14" s="210">
        <v>21.3</v>
      </c>
      <c r="BK14" s="226">
        <v>20.6</v>
      </c>
      <c r="BL14" s="226">
        <v>22.3</v>
      </c>
      <c r="BM14" s="226">
        <v>22</v>
      </c>
      <c r="BN14" s="362">
        <v>22.5</v>
      </c>
      <c r="BO14" s="226">
        <v>23</v>
      </c>
      <c r="BP14" s="226">
        <v>22.4</v>
      </c>
      <c r="BQ14" s="226">
        <v>23.7</v>
      </c>
      <c r="BR14" s="362">
        <v>22.6</v>
      </c>
      <c r="BS14" s="226">
        <v>24.9</v>
      </c>
      <c r="BT14" s="226"/>
      <c r="BU14" s="226"/>
      <c r="BV14" s="362"/>
    </row>
    <row r="15" spans="2:74" ht="12" customHeight="1" thickBot="1">
      <c r="B15" s="109" t="s">
        <v>74</v>
      </c>
      <c r="C15" s="34">
        <v>25.6</v>
      </c>
      <c r="D15" s="34">
        <v>25.8</v>
      </c>
      <c r="E15" s="34">
        <v>25.9</v>
      </c>
      <c r="F15" s="34">
        <v>26.7</v>
      </c>
      <c r="G15" s="204">
        <v>26</v>
      </c>
      <c r="H15" s="34">
        <v>27.4</v>
      </c>
      <c r="I15" s="34">
        <v>27.4</v>
      </c>
      <c r="J15" s="34">
        <v>27.6</v>
      </c>
      <c r="K15" s="34">
        <v>27.6</v>
      </c>
      <c r="L15" s="204">
        <v>27.5</v>
      </c>
      <c r="M15" s="34">
        <v>27.6</v>
      </c>
      <c r="N15" s="34">
        <v>27.4</v>
      </c>
      <c r="O15" s="34">
        <v>27.1</v>
      </c>
      <c r="P15" s="34">
        <v>27.1</v>
      </c>
      <c r="Q15" s="204">
        <v>27.3</v>
      </c>
      <c r="R15" s="34">
        <v>27</v>
      </c>
      <c r="S15" s="34">
        <v>27</v>
      </c>
      <c r="T15" s="34">
        <v>27</v>
      </c>
      <c r="U15" s="34">
        <v>27</v>
      </c>
      <c r="V15" s="204">
        <v>27</v>
      </c>
      <c r="W15" s="34">
        <v>27</v>
      </c>
      <c r="X15" s="34">
        <v>26.5</v>
      </c>
      <c r="Y15" s="34">
        <v>26.1</v>
      </c>
      <c r="Z15" s="34">
        <v>25.7</v>
      </c>
      <c r="AA15" s="204">
        <v>26.3</v>
      </c>
      <c r="AB15" s="34">
        <v>25.4</v>
      </c>
      <c r="AC15" s="34">
        <v>25.6</v>
      </c>
      <c r="AD15" s="34">
        <v>25.7</v>
      </c>
      <c r="AE15" s="34">
        <v>25.9</v>
      </c>
      <c r="AF15" s="204">
        <v>25.6</v>
      </c>
      <c r="AG15" s="34">
        <v>25.7</v>
      </c>
      <c r="AH15" s="34">
        <v>25.7</v>
      </c>
      <c r="AI15" s="34">
        <v>25.7</v>
      </c>
      <c r="AJ15" s="34">
        <v>25.6</v>
      </c>
      <c r="AK15" s="204">
        <v>25.7</v>
      </c>
      <c r="AL15" s="34">
        <v>25.6</v>
      </c>
      <c r="AM15" s="34"/>
      <c r="AN15" s="34"/>
      <c r="AO15" s="34"/>
      <c r="AP15" s="204"/>
      <c r="AQ15" s="34">
        <v>25.7</v>
      </c>
      <c r="AR15" s="34">
        <v>26</v>
      </c>
      <c r="AS15" s="34">
        <v>25.7</v>
      </c>
      <c r="AT15" s="204">
        <v>27.4</v>
      </c>
      <c r="AU15" s="34">
        <v>27.4</v>
      </c>
      <c r="AV15" s="34">
        <v>27.5</v>
      </c>
      <c r="AW15" s="34">
        <v>27.5</v>
      </c>
      <c r="AX15" s="204">
        <v>27.7</v>
      </c>
      <c r="AY15" s="34">
        <v>27.5</v>
      </c>
      <c r="AZ15" s="34">
        <v>27.2</v>
      </c>
      <c r="BA15" s="34">
        <v>27.2</v>
      </c>
      <c r="BB15" s="204">
        <v>27</v>
      </c>
      <c r="BC15" s="34">
        <v>27.1</v>
      </c>
      <c r="BD15" s="34">
        <v>27.1</v>
      </c>
      <c r="BE15" s="34">
        <v>27</v>
      </c>
      <c r="BF15" s="204">
        <v>27</v>
      </c>
      <c r="BG15" s="34">
        <v>27</v>
      </c>
      <c r="BH15" s="34">
        <v>26.2</v>
      </c>
      <c r="BI15" s="34">
        <v>26</v>
      </c>
      <c r="BJ15" s="204">
        <v>25.5</v>
      </c>
      <c r="BK15" s="34">
        <v>25.4</v>
      </c>
      <c r="BL15" s="34">
        <v>26</v>
      </c>
      <c r="BM15" s="34">
        <v>25.7</v>
      </c>
      <c r="BN15" s="359">
        <v>25.7</v>
      </c>
      <c r="BO15" s="34">
        <v>25.8</v>
      </c>
      <c r="BP15" s="34">
        <v>25.4</v>
      </c>
      <c r="BQ15" s="34">
        <v>25.8</v>
      </c>
      <c r="BR15" s="359">
        <v>25.4</v>
      </c>
      <c r="BS15" s="34">
        <v>27.3</v>
      </c>
      <c r="BT15" s="34"/>
      <c r="BU15" s="34"/>
      <c r="BV15" s="359"/>
    </row>
    <row r="16" ht="9.75">
      <c r="B16" s="13" t="s">
        <v>192</v>
      </c>
    </row>
    <row r="19" spans="3:21" ht="9.75">
      <c r="C19" s="67"/>
      <c r="D19" s="67"/>
      <c r="E19" s="67"/>
      <c r="F19" s="67"/>
      <c r="G19" s="67"/>
      <c r="H19" s="67"/>
      <c r="I19" s="67"/>
      <c r="J19" s="67"/>
      <c r="K19" s="67"/>
      <c r="L19" s="67"/>
      <c r="M19" s="67"/>
      <c r="N19" s="67"/>
      <c r="O19" s="67"/>
      <c r="P19" s="67"/>
      <c r="R19" s="67"/>
      <c r="S19" s="67"/>
      <c r="T19" s="67"/>
      <c r="U19" s="67"/>
    </row>
    <row r="20" spans="3:21" ht="9.75">
      <c r="C20" s="67"/>
      <c r="D20" s="67"/>
      <c r="E20" s="67"/>
      <c r="F20" s="67"/>
      <c r="G20" s="67"/>
      <c r="H20" s="67"/>
      <c r="I20" s="67"/>
      <c r="J20" s="67"/>
      <c r="K20" s="67"/>
      <c r="L20" s="67"/>
      <c r="M20" s="67"/>
      <c r="N20" s="67"/>
      <c r="O20" s="67"/>
      <c r="P20" s="67"/>
      <c r="R20" s="67"/>
      <c r="S20" s="67"/>
      <c r="T20" s="67"/>
      <c r="U20" s="67"/>
    </row>
    <row r="21" spans="3:21" ht="9.75">
      <c r="C21" s="67"/>
      <c r="D21" s="67"/>
      <c r="E21" s="67"/>
      <c r="F21" s="67"/>
      <c r="G21" s="67"/>
      <c r="H21" s="67"/>
      <c r="J21" s="67"/>
      <c r="K21" s="67"/>
      <c r="L21" s="67"/>
      <c r="M21" s="67"/>
      <c r="O21" s="67"/>
      <c r="P21" s="67"/>
      <c r="R21" s="67"/>
      <c r="T21" s="67"/>
      <c r="U21" s="67"/>
    </row>
  </sheetData>
  <sheetProtection/>
  <mergeCells count="3">
    <mergeCell ref="B4:B5"/>
    <mergeCell ref="AQ4:BV4"/>
    <mergeCell ref="C4:AP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B2:AP22"/>
  <sheetViews>
    <sheetView showGridLines="0" view="pageBreakPreview" zoomScaleSheetLayoutView="100" zoomScalePageLayoutView="0" workbookViewId="0" topLeftCell="A1">
      <pane xSplit="2" ySplit="5" topLeftCell="L12" activePane="bottomRight" state="frozen"/>
      <selection pane="topLeft" activeCell="A1" sqref="A1"/>
      <selection pane="topRight" activeCell="C1" sqref="C1"/>
      <selection pane="bottomLeft" activeCell="A6" sqref="A6"/>
      <selection pane="bottomRight" activeCell="B2" sqref="B2"/>
    </sheetView>
  </sheetViews>
  <sheetFormatPr defaultColWidth="9.421875" defaultRowHeight="12.75" outlineLevelCol="1"/>
  <cols>
    <col min="1" max="1" width="1.28515625" style="0" customWidth="1"/>
    <col min="2" max="2" width="13.7109375" style="0" customWidth="1"/>
    <col min="3" max="6" width="7.57421875" style="0" hidden="1" customWidth="1" outlineLevel="1"/>
    <col min="7" max="7" width="8.140625" style="0" customWidth="1" collapsed="1"/>
    <col min="8" max="11" width="7.57421875" style="0" hidden="1" customWidth="1" outlineLevel="1"/>
    <col min="12" max="12" width="8.140625" style="0" customWidth="1" collapsed="1"/>
    <col min="13" max="16" width="7.57421875" style="0" hidden="1" customWidth="1" outlineLevel="1"/>
    <col min="17" max="17" width="8.57421875" style="0" customWidth="1" collapsed="1"/>
    <col min="18" max="21" width="7.57421875" style="0" hidden="1" customWidth="1" outlineLevel="1"/>
    <col min="22" max="22" width="7.8515625" style="0" customWidth="1" collapsed="1"/>
    <col min="23" max="26" width="7.57421875" style="0" customWidth="1"/>
    <col min="27" max="27" width="7.8515625" style="0" customWidth="1"/>
    <col min="28" max="31" width="7.57421875" style="0" customWidth="1"/>
    <col min="32" max="32" width="7.8515625" style="0" customWidth="1"/>
    <col min="33" max="36" width="7.57421875" style="0" customWidth="1"/>
    <col min="37" max="37" width="7.8515625" style="0" customWidth="1"/>
    <col min="38" max="38" width="7.57421875" style="0" customWidth="1"/>
    <col min="39" max="41" width="7.57421875" style="0" hidden="1" customWidth="1" outlineLevel="1"/>
    <col min="42" max="42" width="7.8515625" style="0" hidden="1" customWidth="1" outlineLevel="1"/>
    <col min="43" max="43" width="9.421875" style="0" customWidth="1" collapsed="1"/>
  </cols>
  <sheetData>
    <row r="2" ht="21">
      <c r="B2" s="519" t="s">
        <v>208</v>
      </c>
    </row>
    <row r="3" spans="2:42" s="138" customFormat="1" ht="9.75" customHeight="1">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row>
    <row r="4" spans="2:42" s="140" customFormat="1" ht="32.25" customHeight="1">
      <c r="B4" s="104" t="s">
        <v>210</v>
      </c>
      <c r="C4" s="45" t="s">
        <v>152</v>
      </c>
      <c r="D4" s="45" t="s">
        <v>153</v>
      </c>
      <c r="E4" s="45" t="s">
        <v>154</v>
      </c>
      <c r="F4" s="45" t="s">
        <v>155</v>
      </c>
      <c r="G4" s="45" t="s">
        <v>156</v>
      </c>
      <c r="H4" s="45" t="s">
        <v>135</v>
      </c>
      <c r="I4" s="45" t="s">
        <v>136</v>
      </c>
      <c r="J4" s="45" t="s">
        <v>137</v>
      </c>
      <c r="K4" s="45" t="s">
        <v>138</v>
      </c>
      <c r="L4" s="45" t="s">
        <v>139</v>
      </c>
      <c r="M4" s="45" t="s">
        <v>140</v>
      </c>
      <c r="N4" s="45" t="s">
        <v>141</v>
      </c>
      <c r="O4" s="45" t="s">
        <v>157</v>
      </c>
      <c r="P4" s="45" t="s">
        <v>158</v>
      </c>
      <c r="Q4" s="45" t="s">
        <v>159</v>
      </c>
      <c r="R4" s="45" t="s">
        <v>393</v>
      </c>
      <c r="S4" s="45" t="s">
        <v>394</v>
      </c>
      <c r="T4" s="45" t="s">
        <v>395</v>
      </c>
      <c r="U4" s="45" t="s">
        <v>396</v>
      </c>
      <c r="V4" s="45" t="s">
        <v>397</v>
      </c>
      <c r="W4" s="45" t="s">
        <v>440</v>
      </c>
      <c r="X4" s="45" t="s">
        <v>441</v>
      </c>
      <c r="Y4" s="45" t="s">
        <v>442</v>
      </c>
      <c r="Z4" s="45" t="s">
        <v>443</v>
      </c>
      <c r="AA4" s="45" t="s">
        <v>444</v>
      </c>
      <c r="AB4" s="45" t="s">
        <v>472</v>
      </c>
      <c r="AC4" s="45" t="s">
        <v>473</v>
      </c>
      <c r="AD4" s="45" t="s">
        <v>474</v>
      </c>
      <c r="AE4" s="45" t="s">
        <v>475</v>
      </c>
      <c r="AF4" s="45" t="s">
        <v>476</v>
      </c>
      <c r="AG4" s="45" t="s">
        <v>525</v>
      </c>
      <c r="AH4" s="45" t="s">
        <v>526</v>
      </c>
      <c r="AI4" s="45" t="s">
        <v>527</v>
      </c>
      <c r="AJ4" s="45" t="s">
        <v>528</v>
      </c>
      <c r="AK4" s="45" t="s">
        <v>529</v>
      </c>
      <c r="AL4" s="45" t="s">
        <v>582</v>
      </c>
      <c r="AM4" s="45" t="s">
        <v>583</v>
      </c>
      <c r="AN4" s="45" t="s">
        <v>584</v>
      </c>
      <c r="AO4" s="45" t="s">
        <v>585</v>
      </c>
      <c r="AP4" s="45" t="s">
        <v>586</v>
      </c>
    </row>
    <row r="5" spans="2:42" s="129" customFormat="1" ht="8.25" customHeight="1">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row>
    <row r="6" spans="2:42" ht="12">
      <c r="B6" s="216" t="s">
        <v>211</v>
      </c>
      <c r="C6" s="507">
        <f>C7+C8</f>
        <v>3271</v>
      </c>
      <c r="D6" s="507">
        <f>D7+D8</f>
        <v>3692</v>
      </c>
      <c r="E6" s="507">
        <f>E7+E8</f>
        <v>3986</v>
      </c>
      <c r="F6" s="507">
        <f>F7+F8</f>
        <v>3710</v>
      </c>
      <c r="G6" s="508">
        <f>C6+D6+E6+F6</f>
        <v>14659</v>
      </c>
      <c r="H6" s="507">
        <f>H7+H8</f>
        <v>3322</v>
      </c>
      <c r="I6" s="507">
        <f>I7+I8</f>
        <v>3684</v>
      </c>
      <c r="J6" s="507">
        <f>J7+J8</f>
        <v>3932</v>
      </c>
      <c r="K6" s="507">
        <f>K7+K8</f>
        <v>3703</v>
      </c>
      <c r="L6" s="508">
        <f>H6+I6+J6+K6</f>
        <v>14641</v>
      </c>
      <c r="M6" s="507">
        <v>3519</v>
      </c>
      <c r="N6" s="507">
        <v>3929</v>
      </c>
      <c r="O6" s="507">
        <v>4146</v>
      </c>
      <c r="P6" s="507">
        <v>3928</v>
      </c>
      <c r="Q6" s="508">
        <v>15522</v>
      </c>
      <c r="R6" s="507">
        <v>3712</v>
      </c>
      <c r="S6" s="507">
        <v>4094</v>
      </c>
      <c r="T6" s="507">
        <v>4814</v>
      </c>
      <c r="U6" s="507">
        <v>4709</v>
      </c>
      <c r="V6" s="508">
        <v>17329</v>
      </c>
      <c r="W6" s="507">
        <v>4559</v>
      </c>
      <c r="X6" s="507">
        <v>5110</v>
      </c>
      <c r="Y6" s="507">
        <v>5486</v>
      </c>
      <c r="Z6" s="507">
        <v>5215</v>
      </c>
      <c r="AA6" s="508">
        <v>20370</v>
      </c>
      <c r="AB6" s="507">
        <v>4845</v>
      </c>
      <c r="AC6" s="507">
        <v>5376</v>
      </c>
      <c r="AD6" s="507">
        <v>5703</v>
      </c>
      <c r="AE6" s="507">
        <v>5446</v>
      </c>
      <c r="AF6" s="508">
        <v>21370</v>
      </c>
      <c r="AG6" s="507">
        <v>4985</v>
      </c>
      <c r="AH6" s="507">
        <v>5606</v>
      </c>
      <c r="AI6" s="507">
        <v>5955</v>
      </c>
      <c r="AJ6" s="507">
        <v>5623</v>
      </c>
      <c r="AK6" s="508">
        <v>22169</v>
      </c>
      <c r="AL6" s="507">
        <v>4925.12</v>
      </c>
      <c r="AM6" s="507"/>
      <c r="AN6" s="507"/>
      <c r="AO6" s="507"/>
      <c r="AP6" s="508"/>
    </row>
    <row r="7" spans="2:42" s="218" customFormat="1" ht="11.25" customHeight="1">
      <c r="B7" s="217" t="s">
        <v>173</v>
      </c>
      <c r="C7" s="506">
        <v>807</v>
      </c>
      <c r="D7" s="506">
        <v>936</v>
      </c>
      <c r="E7" s="506">
        <v>986</v>
      </c>
      <c r="F7" s="506">
        <v>904</v>
      </c>
      <c r="G7" s="509">
        <f>C7+D7+E7+F7</f>
        <v>3633</v>
      </c>
      <c r="H7" s="506">
        <v>812</v>
      </c>
      <c r="I7" s="506">
        <v>942</v>
      </c>
      <c r="J7" s="506">
        <v>975</v>
      </c>
      <c r="K7" s="506">
        <v>924</v>
      </c>
      <c r="L7" s="509">
        <f>H7+I7+J7+K7</f>
        <v>3653</v>
      </c>
      <c r="M7" s="506">
        <v>841</v>
      </c>
      <c r="N7" s="506">
        <v>971</v>
      </c>
      <c r="O7" s="506">
        <v>994</v>
      </c>
      <c r="P7" s="506">
        <v>956</v>
      </c>
      <c r="Q7" s="509">
        <v>3762</v>
      </c>
      <c r="R7" s="506">
        <v>889</v>
      </c>
      <c r="S7" s="506">
        <v>1021</v>
      </c>
      <c r="T7" s="506">
        <v>1098</v>
      </c>
      <c r="U7" s="506">
        <v>1020</v>
      </c>
      <c r="V7" s="509">
        <v>4028</v>
      </c>
      <c r="W7" s="506">
        <v>963</v>
      </c>
      <c r="X7" s="506">
        <v>1111</v>
      </c>
      <c r="Y7" s="506">
        <v>1170</v>
      </c>
      <c r="Z7" s="506">
        <v>1102</v>
      </c>
      <c r="AA7" s="509">
        <v>4346</v>
      </c>
      <c r="AB7" s="506">
        <v>1018</v>
      </c>
      <c r="AC7" s="506">
        <v>1151</v>
      </c>
      <c r="AD7" s="506">
        <v>1207</v>
      </c>
      <c r="AE7" s="506">
        <v>1145</v>
      </c>
      <c r="AF7" s="509">
        <v>4521</v>
      </c>
      <c r="AG7" s="506">
        <v>1045</v>
      </c>
      <c r="AH7" s="506">
        <v>1215</v>
      </c>
      <c r="AI7" s="506">
        <v>1277</v>
      </c>
      <c r="AJ7" s="506">
        <v>1199</v>
      </c>
      <c r="AK7" s="509">
        <v>4736</v>
      </c>
      <c r="AL7" s="506">
        <v>1030.42</v>
      </c>
      <c r="AM7" s="506"/>
      <c r="AN7" s="506"/>
      <c r="AO7" s="506"/>
      <c r="AP7" s="509"/>
    </row>
    <row r="8" spans="2:42" s="218" customFormat="1" ht="11.25" customHeight="1">
      <c r="B8" s="217" t="s">
        <v>174</v>
      </c>
      <c r="C8" s="506">
        <v>2464</v>
      </c>
      <c r="D8" s="506">
        <v>2756</v>
      </c>
      <c r="E8" s="506">
        <v>3000</v>
      </c>
      <c r="F8" s="506">
        <v>2806</v>
      </c>
      <c r="G8" s="509">
        <f aca="true" t="shared" si="0" ref="G8:G17">C8+D8+E8+F8</f>
        <v>11026</v>
      </c>
      <c r="H8" s="506">
        <v>2510</v>
      </c>
      <c r="I8" s="506">
        <v>2742</v>
      </c>
      <c r="J8" s="506">
        <v>2957</v>
      </c>
      <c r="K8" s="506">
        <v>2779</v>
      </c>
      <c r="L8" s="509">
        <f aca="true" t="shared" si="1" ref="L8:L17">H8+I8+J8+K8</f>
        <v>10988</v>
      </c>
      <c r="M8" s="506">
        <v>2678</v>
      </c>
      <c r="N8" s="506">
        <v>2958</v>
      </c>
      <c r="O8" s="506">
        <v>3152</v>
      </c>
      <c r="P8" s="506">
        <v>2972</v>
      </c>
      <c r="Q8" s="509">
        <v>11760</v>
      </c>
      <c r="R8" s="506">
        <v>2823</v>
      </c>
      <c r="S8" s="506">
        <v>3073</v>
      </c>
      <c r="T8" s="506">
        <v>3716</v>
      </c>
      <c r="U8" s="506">
        <v>3689</v>
      </c>
      <c r="V8" s="509">
        <v>13301</v>
      </c>
      <c r="W8" s="506">
        <v>3596</v>
      </c>
      <c r="X8" s="506">
        <v>3999</v>
      </c>
      <c r="Y8" s="506">
        <v>4316</v>
      </c>
      <c r="Z8" s="506">
        <v>4113</v>
      </c>
      <c r="AA8" s="509">
        <v>16024</v>
      </c>
      <c r="AB8" s="506">
        <v>3827</v>
      </c>
      <c r="AC8" s="506">
        <v>4225</v>
      </c>
      <c r="AD8" s="506">
        <v>4496</v>
      </c>
      <c r="AE8" s="506">
        <v>4301</v>
      </c>
      <c r="AF8" s="509">
        <v>16849</v>
      </c>
      <c r="AG8" s="506">
        <v>3940</v>
      </c>
      <c r="AH8" s="506">
        <v>4391</v>
      </c>
      <c r="AI8" s="506">
        <v>4678</v>
      </c>
      <c r="AJ8" s="506">
        <v>4424</v>
      </c>
      <c r="AK8" s="509">
        <v>17433</v>
      </c>
      <c r="AL8" s="506">
        <v>3894.7</v>
      </c>
      <c r="AM8" s="506"/>
      <c r="AN8" s="506"/>
      <c r="AO8" s="506"/>
      <c r="AP8" s="509"/>
    </row>
    <row r="9" spans="2:42" ht="12">
      <c r="B9" s="216" t="s">
        <v>212</v>
      </c>
      <c r="C9" s="507">
        <f>C10+C11</f>
        <v>250.8</v>
      </c>
      <c r="D9" s="507">
        <f>D10+D11</f>
        <v>350.6</v>
      </c>
      <c r="E9" s="507">
        <f>E10+E11</f>
        <v>381.3</v>
      </c>
      <c r="F9" s="507">
        <f>F10+F11</f>
        <v>320.2</v>
      </c>
      <c r="G9" s="508">
        <f t="shared" si="0"/>
        <v>1302.9</v>
      </c>
      <c r="H9" s="507">
        <f>H10+H11</f>
        <v>303.1999999999999</v>
      </c>
      <c r="I9" s="507">
        <f>I10+I11</f>
        <v>373.2000000000003</v>
      </c>
      <c r="J9" s="507">
        <f>J10+J11</f>
        <v>412.6999999999998</v>
      </c>
      <c r="K9" s="507">
        <f>K10+K11</f>
        <v>377.6000000000003</v>
      </c>
      <c r="L9" s="508">
        <f t="shared" si="1"/>
        <v>1466.7000000000003</v>
      </c>
      <c r="M9" s="507">
        <v>315.4000000000004</v>
      </c>
      <c r="N9" s="507">
        <v>401.9999999999996</v>
      </c>
      <c r="O9" s="507">
        <v>412.20000000000005</v>
      </c>
      <c r="P9" s="507">
        <v>362.9000000000004</v>
      </c>
      <c r="Q9" s="508">
        <v>1492.5000000000002</v>
      </c>
      <c r="R9" s="507">
        <v>322.49999999999983</v>
      </c>
      <c r="S9" s="507">
        <v>477.59999999999974</v>
      </c>
      <c r="T9" s="507">
        <v>471.0000000000003</v>
      </c>
      <c r="U9" s="507">
        <v>373.80000000000047</v>
      </c>
      <c r="V9" s="508">
        <v>1644.9000000000003</v>
      </c>
      <c r="W9" s="507">
        <v>361.2999999999997</v>
      </c>
      <c r="X9" s="507">
        <v>443.9000000000003</v>
      </c>
      <c r="Y9" s="507">
        <v>475.8000000000001</v>
      </c>
      <c r="Z9" s="507">
        <v>467.6000000000002</v>
      </c>
      <c r="AA9" s="508">
        <v>1748.6000000000004</v>
      </c>
      <c r="AB9" s="507">
        <v>392.29999999999995</v>
      </c>
      <c r="AC9" s="507">
        <v>516.2</v>
      </c>
      <c r="AD9" s="507">
        <v>539.6</v>
      </c>
      <c r="AE9" s="507">
        <v>454.09999999999997</v>
      </c>
      <c r="AF9" s="508">
        <v>1902.1999999999998</v>
      </c>
      <c r="AG9" s="507">
        <v>408.29999999999995</v>
      </c>
      <c r="AH9" s="507">
        <v>522.1</v>
      </c>
      <c r="AI9" s="507">
        <v>543</v>
      </c>
      <c r="AJ9" s="507">
        <v>497.5</v>
      </c>
      <c r="AK9" s="508">
        <v>1970.9</v>
      </c>
      <c r="AL9" s="507">
        <v>416.41515151515154</v>
      </c>
      <c r="AM9" s="507"/>
      <c r="AN9" s="507"/>
      <c r="AO9" s="507"/>
      <c r="AP9" s="508"/>
    </row>
    <row r="10" spans="2:42" s="218" customFormat="1" ht="11.25" customHeight="1">
      <c r="B10" s="217" t="s">
        <v>173</v>
      </c>
      <c r="C10" s="506">
        <v>44.3</v>
      </c>
      <c r="D10" s="506">
        <v>56.1</v>
      </c>
      <c r="E10" s="506">
        <v>57.5</v>
      </c>
      <c r="F10" s="506">
        <v>49.800000000000004</v>
      </c>
      <c r="G10" s="509">
        <f t="shared" si="0"/>
        <v>207.70000000000002</v>
      </c>
      <c r="H10" s="506">
        <v>46.000000000000036</v>
      </c>
      <c r="I10" s="506">
        <v>50.39999999999998</v>
      </c>
      <c r="J10" s="506">
        <v>57.39999999999995</v>
      </c>
      <c r="K10" s="506">
        <v>51.49999999999998</v>
      </c>
      <c r="L10" s="509">
        <f t="shared" si="1"/>
        <v>205.29999999999993</v>
      </c>
      <c r="M10" s="506">
        <v>44.00000000000006</v>
      </c>
      <c r="N10" s="506">
        <v>54.3</v>
      </c>
      <c r="O10" s="506">
        <v>58.80000000000003</v>
      </c>
      <c r="P10" s="506">
        <v>48.20000000000007</v>
      </c>
      <c r="Q10" s="509">
        <v>205.30000000000015</v>
      </c>
      <c r="R10" s="506">
        <v>44.699999999999974</v>
      </c>
      <c r="S10" s="506">
        <v>57.59999999999998</v>
      </c>
      <c r="T10" s="506">
        <v>58.19999999999993</v>
      </c>
      <c r="U10" s="506">
        <v>54.39999999999997</v>
      </c>
      <c r="V10" s="509">
        <v>214.89999999999986</v>
      </c>
      <c r="W10" s="506">
        <v>46.70000000000001</v>
      </c>
      <c r="X10" s="506">
        <v>54.60000000000001</v>
      </c>
      <c r="Y10" s="506">
        <v>59.60000000000002</v>
      </c>
      <c r="Z10" s="506">
        <v>53.299999999999905</v>
      </c>
      <c r="AA10" s="509">
        <v>214.19999999999993</v>
      </c>
      <c r="AB10" s="506">
        <v>50.5</v>
      </c>
      <c r="AC10" s="506">
        <v>61.900000000000006</v>
      </c>
      <c r="AD10" s="506">
        <v>65.2</v>
      </c>
      <c r="AE10" s="506">
        <v>56</v>
      </c>
      <c r="AF10" s="509">
        <v>233.60000000000002</v>
      </c>
      <c r="AG10" s="506">
        <v>49.7</v>
      </c>
      <c r="AH10" s="506">
        <v>66.2</v>
      </c>
      <c r="AI10" s="506">
        <v>69.5</v>
      </c>
      <c r="AJ10" s="506">
        <v>61.3</v>
      </c>
      <c r="AK10" s="509">
        <v>246.7</v>
      </c>
      <c r="AL10" s="506">
        <v>52.1</v>
      </c>
      <c r="AM10" s="506"/>
      <c r="AN10" s="506"/>
      <c r="AO10" s="506"/>
      <c r="AP10" s="509"/>
    </row>
    <row r="11" spans="2:42" s="218" customFormat="1" ht="11.25" customHeight="1">
      <c r="B11" s="217" t="s">
        <v>174</v>
      </c>
      <c r="C11" s="506">
        <v>206.50000000000003</v>
      </c>
      <c r="D11" s="506">
        <v>294.5</v>
      </c>
      <c r="E11" s="506">
        <v>323.8</v>
      </c>
      <c r="F11" s="506">
        <v>270.4</v>
      </c>
      <c r="G11" s="509">
        <f t="shared" si="0"/>
        <v>1095.1999999999998</v>
      </c>
      <c r="H11" s="506">
        <v>257.1999999999998</v>
      </c>
      <c r="I11" s="506">
        <v>322.8000000000003</v>
      </c>
      <c r="J11" s="506">
        <v>355.2999999999999</v>
      </c>
      <c r="K11" s="506">
        <v>326.1000000000003</v>
      </c>
      <c r="L11" s="509">
        <f t="shared" si="1"/>
        <v>1261.4000000000003</v>
      </c>
      <c r="M11" s="506">
        <v>271.4000000000003</v>
      </c>
      <c r="N11" s="506">
        <v>347.6999999999996</v>
      </c>
      <c r="O11" s="506">
        <v>353.40000000000003</v>
      </c>
      <c r="P11" s="506">
        <v>314.70000000000033</v>
      </c>
      <c r="Q11" s="509">
        <v>1287.2000000000003</v>
      </c>
      <c r="R11" s="506">
        <v>277.79999999999984</v>
      </c>
      <c r="S11" s="506">
        <v>419.9999999999998</v>
      </c>
      <c r="T11" s="506">
        <v>412.80000000000035</v>
      </c>
      <c r="U11" s="506">
        <v>319.4000000000005</v>
      </c>
      <c r="V11" s="509">
        <v>1430.0000000000005</v>
      </c>
      <c r="W11" s="506">
        <v>314.59999999999974</v>
      </c>
      <c r="X11" s="506">
        <v>389.3000000000003</v>
      </c>
      <c r="Y11" s="506">
        <v>416.2000000000001</v>
      </c>
      <c r="Z11" s="506">
        <v>414.3000000000003</v>
      </c>
      <c r="AA11" s="509">
        <v>1534.4000000000005</v>
      </c>
      <c r="AB11" s="506">
        <v>341.79999999999995</v>
      </c>
      <c r="AC11" s="506">
        <v>454.3</v>
      </c>
      <c r="AD11" s="506">
        <v>474.40000000000003</v>
      </c>
      <c r="AE11" s="506">
        <v>398.09999999999997</v>
      </c>
      <c r="AF11" s="509">
        <v>1668.6</v>
      </c>
      <c r="AG11" s="506">
        <v>358.59999999999997</v>
      </c>
      <c r="AH11" s="506">
        <v>455.9</v>
      </c>
      <c r="AI11" s="506">
        <v>473.5</v>
      </c>
      <c r="AJ11" s="506">
        <v>436.2</v>
      </c>
      <c r="AK11" s="509">
        <v>1724.2</v>
      </c>
      <c r="AL11" s="506">
        <v>364.3151515151515</v>
      </c>
      <c r="AM11" s="506"/>
      <c r="AN11" s="506"/>
      <c r="AO11" s="506"/>
      <c r="AP11" s="509"/>
    </row>
    <row r="12" spans="2:42" ht="12">
      <c r="B12" s="216" t="s">
        <v>213</v>
      </c>
      <c r="C12" s="507">
        <f>C13+C14</f>
        <v>1252</v>
      </c>
      <c r="D12" s="507">
        <f>D13+D14</f>
        <v>1442</v>
      </c>
      <c r="E12" s="507">
        <f>E13+E14</f>
        <v>1519</v>
      </c>
      <c r="F12" s="507">
        <f>F13+F14</f>
        <v>1495</v>
      </c>
      <c r="G12" s="508">
        <f t="shared" si="0"/>
        <v>5708</v>
      </c>
      <c r="H12" s="507">
        <f>H13+H14</f>
        <v>1310</v>
      </c>
      <c r="I12" s="507">
        <f>I13+I14</f>
        <v>1492</v>
      </c>
      <c r="J12" s="507">
        <f>J13+J14</f>
        <v>1593</v>
      </c>
      <c r="K12" s="507">
        <f>K13+K14</f>
        <v>1512</v>
      </c>
      <c r="L12" s="508">
        <f t="shared" si="1"/>
        <v>5907</v>
      </c>
      <c r="M12" s="507">
        <v>1380</v>
      </c>
      <c r="N12" s="507">
        <v>1548</v>
      </c>
      <c r="O12" s="507">
        <v>1649</v>
      </c>
      <c r="P12" s="507">
        <v>1540</v>
      </c>
      <c r="Q12" s="508">
        <v>6117</v>
      </c>
      <c r="R12" s="507">
        <v>1395</v>
      </c>
      <c r="S12" s="507">
        <v>1617</v>
      </c>
      <c r="T12" s="507">
        <v>1715</v>
      </c>
      <c r="U12" s="507">
        <v>1611</v>
      </c>
      <c r="V12" s="508">
        <v>6338</v>
      </c>
      <c r="W12" s="507">
        <v>1433</v>
      </c>
      <c r="X12" s="507">
        <v>1653</v>
      </c>
      <c r="Y12" s="507">
        <v>1744</v>
      </c>
      <c r="Z12" s="507">
        <v>1668</v>
      </c>
      <c r="AA12" s="508">
        <v>6498</v>
      </c>
      <c r="AB12" s="507">
        <v>1475</v>
      </c>
      <c r="AC12" s="507">
        <v>1697</v>
      </c>
      <c r="AD12" s="507">
        <v>1712</v>
      </c>
      <c r="AE12" s="507">
        <v>1675</v>
      </c>
      <c r="AF12" s="508">
        <v>6559</v>
      </c>
      <c r="AG12" s="507">
        <v>1512</v>
      </c>
      <c r="AH12" s="507">
        <v>1705</v>
      </c>
      <c r="AI12" s="507">
        <v>1757</v>
      </c>
      <c r="AJ12" s="507">
        <v>1667</v>
      </c>
      <c r="AK12" s="508">
        <v>6641</v>
      </c>
      <c r="AL12" s="507">
        <v>1370</v>
      </c>
      <c r="AM12" s="507"/>
      <c r="AN12" s="507"/>
      <c r="AO12" s="507"/>
      <c r="AP12" s="508"/>
    </row>
    <row r="13" spans="2:42" s="218" customFormat="1" ht="11.25" customHeight="1">
      <c r="B13" s="217" t="s">
        <v>173</v>
      </c>
      <c r="C13" s="506">
        <v>352</v>
      </c>
      <c r="D13" s="506">
        <v>405</v>
      </c>
      <c r="E13" s="506">
        <v>414</v>
      </c>
      <c r="F13" s="506">
        <v>399</v>
      </c>
      <c r="G13" s="509">
        <f t="shared" si="0"/>
        <v>1570</v>
      </c>
      <c r="H13" s="506">
        <v>350</v>
      </c>
      <c r="I13" s="506">
        <v>411</v>
      </c>
      <c r="J13" s="506">
        <v>418</v>
      </c>
      <c r="K13" s="506">
        <v>391</v>
      </c>
      <c r="L13" s="509">
        <f t="shared" si="1"/>
        <v>1570</v>
      </c>
      <c r="M13" s="506">
        <v>352</v>
      </c>
      <c r="N13" s="506">
        <v>413</v>
      </c>
      <c r="O13" s="506">
        <v>419</v>
      </c>
      <c r="P13" s="506">
        <v>392</v>
      </c>
      <c r="Q13" s="509">
        <v>1576</v>
      </c>
      <c r="R13" s="506">
        <v>354</v>
      </c>
      <c r="S13" s="506">
        <v>418</v>
      </c>
      <c r="T13" s="506">
        <v>432</v>
      </c>
      <c r="U13" s="506">
        <v>401</v>
      </c>
      <c r="V13" s="509">
        <v>1605</v>
      </c>
      <c r="W13" s="506">
        <v>352</v>
      </c>
      <c r="X13" s="506">
        <v>416</v>
      </c>
      <c r="Y13" s="506">
        <v>434</v>
      </c>
      <c r="Z13" s="506">
        <v>399</v>
      </c>
      <c r="AA13" s="509">
        <v>1601</v>
      </c>
      <c r="AB13" s="506">
        <v>352</v>
      </c>
      <c r="AC13" s="506">
        <v>430</v>
      </c>
      <c r="AD13" s="506">
        <v>420</v>
      </c>
      <c r="AE13" s="506">
        <v>403</v>
      </c>
      <c r="AF13" s="509">
        <v>1605</v>
      </c>
      <c r="AG13" s="506">
        <v>358</v>
      </c>
      <c r="AH13" s="506">
        <v>428</v>
      </c>
      <c r="AI13" s="506">
        <v>429</v>
      </c>
      <c r="AJ13" s="506">
        <v>401</v>
      </c>
      <c r="AK13" s="509">
        <v>1616</v>
      </c>
      <c r="AL13" s="506">
        <v>321</v>
      </c>
      <c r="AM13" s="506"/>
      <c r="AN13" s="506"/>
      <c r="AO13" s="506"/>
      <c r="AP13" s="509"/>
    </row>
    <row r="14" spans="2:42" s="218" customFormat="1" ht="11.25" customHeight="1">
      <c r="B14" s="217" t="s">
        <v>174</v>
      </c>
      <c r="C14" s="506">
        <v>900</v>
      </c>
      <c r="D14" s="506">
        <v>1037</v>
      </c>
      <c r="E14" s="506">
        <v>1105</v>
      </c>
      <c r="F14" s="506">
        <v>1096</v>
      </c>
      <c r="G14" s="509">
        <f t="shared" si="0"/>
        <v>4138</v>
      </c>
      <c r="H14" s="506">
        <v>960</v>
      </c>
      <c r="I14" s="506">
        <v>1081</v>
      </c>
      <c r="J14" s="506">
        <v>1175</v>
      </c>
      <c r="K14" s="506">
        <v>1121</v>
      </c>
      <c r="L14" s="509">
        <f t="shared" si="1"/>
        <v>4337</v>
      </c>
      <c r="M14" s="506">
        <v>1028</v>
      </c>
      <c r="N14" s="506">
        <v>1135</v>
      </c>
      <c r="O14" s="506">
        <v>1230</v>
      </c>
      <c r="P14" s="506">
        <v>1148</v>
      </c>
      <c r="Q14" s="509">
        <v>4541</v>
      </c>
      <c r="R14" s="506">
        <v>1041</v>
      </c>
      <c r="S14" s="506">
        <v>1199</v>
      </c>
      <c r="T14" s="506">
        <v>1283</v>
      </c>
      <c r="U14" s="506">
        <v>1210</v>
      </c>
      <c r="V14" s="509">
        <v>4733</v>
      </c>
      <c r="W14" s="506">
        <v>1081</v>
      </c>
      <c r="X14" s="506">
        <v>1237</v>
      </c>
      <c r="Y14" s="506">
        <v>1310</v>
      </c>
      <c r="Z14" s="506">
        <v>1269</v>
      </c>
      <c r="AA14" s="509">
        <v>4897</v>
      </c>
      <c r="AB14" s="506">
        <v>1123</v>
      </c>
      <c r="AC14" s="506">
        <v>1267</v>
      </c>
      <c r="AD14" s="506">
        <v>1292</v>
      </c>
      <c r="AE14" s="506">
        <v>1272</v>
      </c>
      <c r="AF14" s="509">
        <v>4954</v>
      </c>
      <c r="AG14" s="506">
        <v>1154</v>
      </c>
      <c r="AH14" s="506">
        <v>1277</v>
      </c>
      <c r="AI14" s="506">
        <v>1328</v>
      </c>
      <c r="AJ14" s="506">
        <v>1266</v>
      </c>
      <c r="AK14" s="509">
        <v>5025</v>
      </c>
      <c r="AL14" s="506">
        <v>1049</v>
      </c>
      <c r="AM14" s="506"/>
      <c r="AN14" s="506"/>
      <c r="AO14" s="506"/>
      <c r="AP14" s="509"/>
    </row>
    <row r="15" spans="2:42" ht="12">
      <c r="B15" s="216" t="s">
        <v>214</v>
      </c>
      <c r="C15" s="507">
        <f>C16+C17</f>
        <v>11957.884999999998</v>
      </c>
      <c r="D15" s="507">
        <f>D16+D17</f>
        <v>13563.311000000002</v>
      </c>
      <c r="E15" s="507">
        <f>E16+E17</f>
        <v>14186.3</v>
      </c>
      <c r="F15" s="507">
        <f>F16+F17</f>
        <v>13594.983</v>
      </c>
      <c r="G15" s="508">
        <f t="shared" si="0"/>
        <v>53302.479</v>
      </c>
      <c r="H15" s="507">
        <f>H16+H17</f>
        <v>12675.21</v>
      </c>
      <c r="I15" s="507">
        <f>I16+I17</f>
        <v>13535.841</v>
      </c>
      <c r="J15" s="507">
        <f>J16+J17</f>
        <v>14118.626</v>
      </c>
      <c r="K15" s="507">
        <f>K16+K17</f>
        <v>13784.038</v>
      </c>
      <c r="L15" s="508">
        <f t="shared" si="1"/>
        <v>54113.715</v>
      </c>
      <c r="M15" s="507">
        <v>12486.907</v>
      </c>
      <c r="N15" s="507">
        <v>13717.094000000001</v>
      </c>
      <c r="O15" s="507">
        <v>14588.718</v>
      </c>
      <c r="P15" s="507">
        <v>14189.761</v>
      </c>
      <c r="Q15" s="508">
        <v>54982.479999999996</v>
      </c>
      <c r="R15" s="507">
        <v>12944.048</v>
      </c>
      <c r="S15" s="507">
        <v>14216.947</v>
      </c>
      <c r="T15" s="507">
        <v>14793.986</v>
      </c>
      <c r="U15" s="507">
        <v>14183.957000000002</v>
      </c>
      <c r="V15" s="508">
        <v>56138.938</v>
      </c>
      <c r="W15" s="507">
        <v>13600.134999999998</v>
      </c>
      <c r="X15" s="507">
        <v>14500.588</v>
      </c>
      <c r="Y15" s="507">
        <v>14707.127</v>
      </c>
      <c r="Z15" s="507">
        <v>14190.723</v>
      </c>
      <c r="AA15" s="508">
        <v>56998.573</v>
      </c>
      <c r="AB15" s="507">
        <v>12903.357</v>
      </c>
      <c r="AC15" s="507">
        <v>14144.731000000002</v>
      </c>
      <c r="AD15" s="507">
        <v>14397.777999999998</v>
      </c>
      <c r="AE15" s="507">
        <v>13866.240000000002</v>
      </c>
      <c r="AF15" s="508">
        <v>55312.106</v>
      </c>
      <c r="AG15" s="507">
        <v>13107.989</v>
      </c>
      <c r="AH15" s="507">
        <v>14129.315999999999</v>
      </c>
      <c r="AI15" s="507">
        <v>14551.023</v>
      </c>
      <c r="AJ15" s="507">
        <v>14002.188</v>
      </c>
      <c r="AK15" s="508">
        <v>55790.516</v>
      </c>
      <c r="AL15" s="507">
        <v>12785.421999999999</v>
      </c>
      <c r="AM15" s="507"/>
      <c r="AN15" s="507"/>
      <c r="AO15" s="507"/>
      <c r="AP15" s="508"/>
    </row>
    <row r="16" spans="2:42" s="218" customFormat="1" ht="11.25" customHeight="1">
      <c r="B16" s="217" t="s">
        <v>173</v>
      </c>
      <c r="C16" s="506">
        <v>4190.504</v>
      </c>
      <c r="D16" s="506">
        <v>4742.557</v>
      </c>
      <c r="E16" s="506">
        <v>4891.795</v>
      </c>
      <c r="F16" s="506">
        <v>4626.514</v>
      </c>
      <c r="G16" s="509">
        <f t="shared" si="0"/>
        <v>18451.37</v>
      </c>
      <c r="H16" s="506">
        <v>4343.697</v>
      </c>
      <c r="I16" s="506">
        <v>4684.113</v>
      </c>
      <c r="J16" s="506">
        <v>4824.995</v>
      </c>
      <c r="K16" s="506">
        <v>4673.83</v>
      </c>
      <c r="L16" s="509">
        <f t="shared" si="1"/>
        <v>18526.635000000002</v>
      </c>
      <c r="M16" s="506">
        <v>4170.22</v>
      </c>
      <c r="N16" s="506">
        <v>4648.445</v>
      </c>
      <c r="O16" s="506">
        <v>4792.004</v>
      </c>
      <c r="P16" s="506">
        <v>4615.414000000001</v>
      </c>
      <c r="Q16" s="509">
        <v>18226.083000000002</v>
      </c>
      <c r="R16" s="506">
        <v>4248.743</v>
      </c>
      <c r="S16" s="506">
        <v>4645.959999999999</v>
      </c>
      <c r="T16" s="506">
        <v>4777.609</v>
      </c>
      <c r="U16" s="506">
        <v>4565.337</v>
      </c>
      <c r="V16" s="509">
        <v>18237.649</v>
      </c>
      <c r="W16" s="506">
        <v>4378.355</v>
      </c>
      <c r="X16" s="506">
        <v>4691.262</v>
      </c>
      <c r="Y16" s="506">
        <v>4734.441</v>
      </c>
      <c r="Z16" s="506">
        <v>4491.966</v>
      </c>
      <c r="AA16" s="509">
        <v>18296.023999999998</v>
      </c>
      <c r="AB16" s="506">
        <v>4166.702</v>
      </c>
      <c r="AC16" s="506">
        <v>4633.4580000000005</v>
      </c>
      <c r="AD16" s="506">
        <v>4622.576</v>
      </c>
      <c r="AE16" s="506">
        <v>4414.362</v>
      </c>
      <c r="AF16" s="509">
        <v>17837.098</v>
      </c>
      <c r="AG16" s="506">
        <v>4116.162</v>
      </c>
      <c r="AH16" s="506">
        <v>4603.183</v>
      </c>
      <c r="AI16" s="506">
        <v>4765.204</v>
      </c>
      <c r="AJ16" s="506">
        <v>4529.052</v>
      </c>
      <c r="AK16" s="509">
        <v>18013.601000000002</v>
      </c>
      <c r="AL16" s="506">
        <v>4095.0299999999997</v>
      </c>
      <c r="AM16" s="506"/>
      <c r="AN16" s="506"/>
      <c r="AO16" s="506"/>
      <c r="AP16" s="509"/>
    </row>
    <row r="17" spans="2:42" s="218" customFormat="1" ht="11.25" customHeight="1" thickBot="1">
      <c r="B17" s="219" t="s">
        <v>174</v>
      </c>
      <c r="C17" s="510">
        <v>7767.380999999999</v>
      </c>
      <c r="D17" s="510">
        <v>8820.754</v>
      </c>
      <c r="E17" s="510">
        <v>9294.505</v>
      </c>
      <c r="F17" s="510">
        <v>8968.469000000001</v>
      </c>
      <c r="G17" s="511">
        <f t="shared" si="0"/>
        <v>34851.109</v>
      </c>
      <c r="H17" s="510">
        <v>8331.512999999999</v>
      </c>
      <c r="I17" s="510">
        <v>8851.728000000001</v>
      </c>
      <c r="J17" s="510">
        <v>9293.631000000001</v>
      </c>
      <c r="K17" s="510">
        <v>9110.208</v>
      </c>
      <c r="L17" s="511">
        <f t="shared" si="1"/>
        <v>35587.08</v>
      </c>
      <c r="M17" s="510">
        <v>8316.687</v>
      </c>
      <c r="N17" s="510">
        <v>9068.649000000001</v>
      </c>
      <c r="O17" s="510">
        <v>9796.714</v>
      </c>
      <c r="P17" s="510">
        <v>9574.347</v>
      </c>
      <c r="Q17" s="511">
        <v>36756.397000000004</v>
      </c>
      <c r="R17" s="510">
        <v>8695.305</v>
      </c>
      <c r="S17" s="510">
        <v>9570.987000000001</v>
      </c>
      <c r="T17" s="510">
        <v>10016.377</v>
      </c>
      <c r="U17" s="510">
        <v>9618.62</v>
      </c>
      <c r="V17" s="511">
        <v>37901.289000000004</v>
      </c>
      <c r="W17" s="510">
        <v>9221.779999999999</v>
      </c>
      <c r="X17" s="510">
        <v>9809.326</v>
      </c>
      <c r="Y17" s="510">
        <v>9972.686</v>
      </c>
      <c r="Z17" s="510">
        <v>9698.757</v>
      </c>
      <c r="AA17" s="511">
        <v>38702.549</v>
      </c>
      <c r="AB17" s="510">
        <v>8736.654999999999</v>
      </c>
      <c r="AC17" s="510">
        <v>9511.273000000001</v>
      </c>
      <c r="AD17" s="510">
        <v>9775.202</v>
      </c>
      <c r="AE17" s="510">
        <v>9451.878</v>
      </c>
      <c r="AF17" s="511">
        <v>37475.008</v>
      </c>
      <c r="AG17" s="510">
        <v>8991.827</v>
      </c>
      <c r="AH17" s="510">
        <v>9526.133</v>
      </c>
      <c r="AI17" s="510">
        <v>9785.819</v>
      </c>
      <c r="AJ17" s="510">
        <v>9473.136</v>
      </c>
      <c r="AK17" s="511">
        <v>37776.915</v>
      </c>
      <c r="AL17" s="510">
        <v>8690.392</v>
      </c>
      <c r="AM17" s="510"/>
      <c r="AN17" s="510"/>
      <c r="AO17" s="510"/>
      <c r="AP17" s="511"/>
    </row>
    <row r="18" spans="2:37" ht="18" customHeight="1">
      <c r="B18" s="703" t="s">
        <v>209</v>
      </c>
      <c r="C18" s="703"/>
      <c r="D18" s="703"/>
      <c r="E18" s="703"/>
      <c r="F18" s="703"/>
      <c r="G18" s="703"/>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703"/>
      <c r="AG18" s="703"/>
      <c r="AH18" s="703"/>
      <c r="AI18" s="703"/>
      <c r="AJ18" s="703"/>
      <c r="AK18" s="703"/>
    </row>
    <row r="19" spans="3:42" ht="12">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row>
    <row r="20" spans="3:42" ht="12">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row>
    <row r="21" spans="3:42" ht="12">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row>
    <row r="22" spans="3:42" ht="12">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row>
  </sheetData>
  <sheetProtection/>
  <mergeCells count="1">
    <mergeCell ref="B18:AK1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tabColor indexed="22"/>
  </sheetPr>
  <dimension ref="A4:O44"/>
  <sheetViews>
    <sheetView showZeros="0" zoomScalePageLayoutView="0" workbookViewId="0" topLeftCell="H1">
      <selection activeCell="K34" sqref="K34"/>
    </sheetView>
  </sheetViews>
  <sheetFormatPr defaultColWidth="9.140625" defaultRowHeight="12.75" outlineLevelRow="1" outlineLevelCol="1"/>
  <cols>
    <col min="1" max="1" width="9.140625" style="119" hidden="1" customWidth="1" outlineLevel="1"/>
    <col min="2" max="2" width="10.8515625" style="119" hidden="1" customWidth="1" outlineLevel="1"/>
    <col min="3" max="3" width="9.8515625" style="119" hidden="1" customWidth="1" outlineLevel="1"/>
    <col min="4" max="5" width="11.421875" style="119" hidden="1" customWidth="1" outlineLevel="1"/>
    <col min="6" max="6" width="10.7109375" style="119" hidden="1" customWidth="1" outlineLevel="1"/>
    <col min="7" max="7" width="9.140625" style="119" hidden="1" customWidth="1" outlineLevel="1"/>
    <col min="8" max="8" width="14.28125" style="119" customWidth="1" collapsed="1"/>
    <col min="9" max="14" width="14.421875" style="119" customWidth="1"/>
    <col min="15" max="16384" width="9.140625" style="119" customWidth="1"/>
  </cols>
  <sheetData>
    <row r="4" spans="1:9" ht="11.25">
      <c r="A4" s="18"/>
      <c r="B4" s="18"/>
      <c r="C4" s="18"/>
      <c r="D4" s="18"/>
      <c r="E4" s="18"/>
      <c r="F4" s="18"/>
      <c r="G4" s="18"/>
      <c r="H4" s="145" t="s">
        <v>29</v>
      </c>
      <c r="I4" s="18"/>
    </row>
    <row r="5" spans="1:13" ht="11.25">
      <c r="A5" s="66" t="s">
        <v>30</v>
      </c>
      <c r="B5" s="53" t="s">
        <v>18</v>
      </c>
      <c r="C5" s="53" t="s">
        <v>31</v>
      </c>
      <c r="D5" s="53" t="s">
        <v>27</v>
      </c>
      <c r="E5" s="53" t="s">
        <v>32</v>
      </c>
      <c r="F5" s="53" t="s">
        <v>33</v>
      </c>
      <c r="G5" s="18"/>
      <c r="H5" s="66" t="s">
        <v>50</v>
      </c>
      <c r="I5" s="53" t="s">
        <v>18</v>
      </c>
      <c r="J5" s="53" t="s">
        <v>31</v>
      </c>
      <c r="K5" s="53" t="s">
        <v>27</v>
      </c>
      <c r="L5" s="53" t="s">
        <v>32</v>
      </c>
      <c r="M5" s="53" t="s">
        <v>33</v>
      </c>
    </row>
    <row r="6" spans="1:13" ht="11.25">
      <c r="A6" s="18" t="s">
        <v>34</v>
      </c>
      <c r="B6" s="18">
        <v>-0.25065591000000004</v>
      </c>
      <c r="C6" s="18">
        <v>71.32803653999999</v>
      </c>
      <c r="D6" s="18">
        <v>0.36883764</v>
      </c>
      <c r="E6" s="18">
        <v>4.56025048</v>
      </c>
      <c r="F6" s="52">
        <f>SUM(B6:E6)</f>
        <v>76.00646874999997</v>
      </c>
      <c r="G6" s="18"/>
      <c r="H6" s="18" t="s">
        <v>34</v>
      </c>
      <c r="I6" s="18">
        <f aca="true" t="shared" si="0" ref="I6:L10">ROUND(B6,0)</f>
        <v>0</v>
      </c>
      <c r="J6" s="18">
        <f t="shared" si="0"/>
        <v>71</v>
      </c>
      <c r="K6" s="18">
        <f t="shared" si="0"/>
        <v>0</v>
      </c>
      <c r="L6" s="18">
        <f t="shared" si="0"/>
        <v>5</v>
      </c>
      <c r="M6" s="52">
        <f>SUM(I6:L6)</f>
        <v>76</v>
      </c>
    </row>
    <row r="7" spans="1:13" ht="11.25">
      <c r="A7" s="18" t="s">
        <v>35</v>
      </c>
      <c r="B7" s="18">
        <v>128.5971890692</v>
      </c>
      <c r="C7" s="18">
        <v>13.674651265459117</v>
      </c>
      <c r="D7" s="18"/>
      <c r="E7" s="18"/>
      <c r="F7" s="52">
        <f>SUM(B7:E7)</f>
        <v>142.27184033465912</v>
      </c>
      <c r="G7" s="18"/>
      <c r="H7" s="18" t="s">
        <v>35</v>
      </c>
      <c r="I7" s="18">
        <f t="shared" si="0"/>
        <v>129</v>
      </c>
      <c r="J7" s="18">
        <f t="shared" si="0"/>
        <v>14</v>
      </c>
      <c r="K7" s="18">
        <f t="shared" si="0"/>
        <v>0</v>
      </c>
      <c r="L7" s="18">
        <f t="shared" si="0"/>
        <v>0</v>
      </c>
      <c r="M7" s="52">
        <f>SUM(I7:L7)</f>
        <v>143</v>
      </c>
    </row>
    <row r="8" spans="1:13" ht="11.25">
      <c r="A8" s="18" t="s">
        <v>54</v>
      </c>
      <c r="B8" s="18">
        <v>211.88037087594188</v>
      </c>
      <c r="C8" s="18">
        <v>-8.5505744</v>
      </c>
      <c r="D8" s="18">
        <v>629.374170763908</v>
      </c>
      <c r="E8" s="18"/>
      <c r="F8" s="52">
        <f>SUM(B8:E8)</f>
        <v>832.7039672398498</v>
      </c>
      <c r="G8" s="18"/>
      <c r="H8" s="18" t="s">
        <v>54</v>
      </c>
      <c r="I8" s="18">
        <f t="shared" si="0"/>
        <v>212</v>
      </c>
      <c r="J8" s="18">
        <f t="shared" si="0"/>
        <v>-9</v>
      </c>
      <c r="K8" s="18">
        <f t="shared" si="0"/>
        <v>629</v>
      </c>
      <c r="L8" s="18">
        <f t="shared" si="0"/>
        <v>0</v>
      </c>
      <c r="M8" s="52">
        <f>SUM(I8:L8)</f>
        <v>832</v>
      </c>
    </row>
    <row r="9" spans="1:13" ht="11.25">
      <c r="A9" s="18" t="s">
        <v>60</v>
      </c>
      <c r="B9" s="18"/>
      <c r="C9" s="18"/>
      <c r="D9" s="128">
        <v>743.650957613537</v>
      </c>
      <c r="E9" s="18"/>
      <c r="F9" s="52">
        <f>SUM(B9:E9)</f>
        <v>743.650957613537</v>
      </c>
      <c r="G9" s="18"/>
      <c r="H9" s="18" t="s">
        <v>60</v>
      </c>
      <c r="I9" s="18">
        <f t="shared" si="0"/>
        <v>0</v>
      </c>
      <c r="J9" s="18">
        <f t="shared" si="0"/>
        <v>0</v>
      </c>
      <c r="K9" s="18">
        <f t="shared" si="0"/>
        <v>744</v>
      </c>
      <c r="L9" s="18">
        <f t="shared" si="0"/>
        <v>0</v>
      </c>
      <c r="M9" s="52">
        <f>SUM(I9:L9)</f>
        <v>744</v>
      </c>
    </row>
    <row r="10" spans="1:13" ht="11.25">
      <c r="A10" s="18" t="s">
        <v>16</v>
      </c>
      <c r="B10" s="18"/>
      <c r="C10" s="18"/>
      <c r="D10" s="18"/>
      <c r="E10" s="18">
        <f>E13-SUM(E6:E9)</f>
        <v>2.4397495200000003</v>
      </c>
      <c r="F10" s="52">
        <f>SUM(B10:E10)</f>
        <v>2.4397495200000003</v>
      </c>
      <c r="G10" s="18"/>
      <c r="H10" s="18" t="s">
        <v>16</v>
      </c>
      <c r="I10" s="18">
        <f t="shared" si="0"/>
        <v>0</v>
      </c>
      <c r="J10" s="18">
        <f t="shared" si="0"/>
        <v>0</v>
      </c>
      <c r="K10" s="18">
        <f t="shared" si="0"/>
        <v>0</v>
      </c>
      <c r="L10" s="18">
        <f t="shared" si="0"/>
        <v>2</v>
      </c>
      <c r="M10" s="52">
        <f>SUM(I10:L10)</f>
        <v>2</v>
      </c>
    </row>
    <row r="11" spans="1:13" ht="11.25">
      <c r="A11" s="18"/>
      <c r="B11" s="52">
        <f>SUM(B6:B10)</f>
        <v>340.22690403514184</v>
      </c>
      <c r="C11" s="52">
        <f>SUM(C6:C10)</f>
        <v>76.4521134054591</v>
      </c>
      <c r="D11" s="52">
        <f>SUM(D6:D10)</f>
        <v>1373.393966017445</v>
      </c>
      <c r="E11" s="52">
        <f>SUM(E6:E10)</f>
        <v>7</v>
      </c>
      <c r="F11" s="52">
        <f>SUM(F6:F10)</f>
        <v>1797.0729834580459</v>
      </c>
      <c r="G11" s="18"/>
      <c r="H11" s="52" t="s">
        <v>36</v>
      </c>
      <c r="I11" s="52">
        <f>SUM(I6:I10)</f>
        <v>341</v>
      </c>
      <c r="J11" s="52">
        <f>SUM(J6:J10)</f>
        <v>76</v>
      </c>
      <c r="K11" s="52">
        <f>SUM(K6:K10)</f>
        <v>1373</v>
      </c>
      <c r="L11" s="52">
        <f>SUM(L6:L10)</f>
        <v>7</v>
      </c>
      <c r="M11" s="52">
        <f>SUM(M6:M10)</f>
        <v>1797</v>
      </c>
    </row>
    <row r="12" spans="1:9" ht="11.25">
      <c r="A12" s="18"/>
      <c r="B12" s="18"/>
      <c r="C12" s="18"/>
      <c r="D12" s="18"/>
      <c r="E12" s="18"/>
      <c r="F12" s="18"/>
      <c r="G12" s="18"/>
      <c r="H12" s="18"/>
      <c r="I12" s="18"/>
    </row>
    <row r="13" spans="1:9" ht="11.25">
      <c r="A13" s="18"/>
      <c r="B13" s="18">
        <v>340</v>
      </c>
      <c r="C13" s="18">
        <v>75</v>
      </c>
      <c r="D13" s="18">
        <v>1373</v>
      </c>
      <c r="E13" s="18">
        <v>7</v>
      </c>
      <c r="F13" s="18"/>
      <c r="G13" s="18"/>
      <c r="H13" s="18"/>
      <c r="I13" s="18"/>
    </row>
    <row r="14" spans="1:9" ht="11.25">
      <c r="A14" s="18"/>
      <c r="B14" s="18"/>
      <c r="C14" s="18"/>
      <c r="D14" s="18"/>
      <c r="E14" s="18"/>
      <c r="F14" s="18"/>
      <c r="G14" s="18"/>
      <c r="H14" s="18"/>
      <c r="I14" s="18"/>
    </row>
    <row r="15" spans="1:9" ht="11.25">
      <c r="A15" s="18"/>
      <c r="B15" s="18"/>
      <c r="C15" s="18"/>
      <c r="D15" s="18"/>
      <c r="E15" s="18"/>
      <c r="F15" s="18"/>
      <c r="G15" s="18"/>
      <c r="H15" s="18"/>
      <c r="I15" s="18"/>
    </row>
    <row r="16" spans="1:9" ht="12" hidden="1" outlineLevel="1">
      <c r="A16" s="58"/>
      <c r="B16" s="58"/>
      <c r="C16" s="58"/>
      <c r="D16" s="58"/>
      <c r="E16" s="58"/>
      <c r="F16" s="58"/>
      <c r="G16" s="18"/>
      <c r="H16" s="18"/>
      <c r="I16" s="18"/>
    </row>
    <row r="17" spans="1:9" ht="12" hidden="1" outlineLevel="1">
      <c r="A17" s="58"/>
      <c r="B17" s="58"/>
      <c r="C17" s="58"/>
      <c r="D17" s="58"/>
      <c r="E17" s="58"/>
      <c r="F17" s="58"/>
      <c r="G17" s="18"/>
      <c r="H17" s="18"/>
      <c r="I17" s="18"/>
    </row>
    <row r="18" spans="1:9" ht="12.75" hidden="1" outlineLevel="1">
      <c r="A18" s="43" t="s">
        <v>12</v>
      </c>
      <c r="B18" s="43" t="s">
        <v>18</v>
      </c>
      <c r="C18" s="43" t="s">
        <v>31</v>
      </c>
      <c r="D18" s="43" t="s">
        <v>27</v>
      </c>
      <c r="E18" s="43" t="s">
        <v>32</v>
      </c>
      <c r="F18" s="53" t="s">
        <v>33</v>
      </c>
      <c r="G18" s="18"/>
      <c r="H18" s="18"/>
      <c r="I18" s="18"/>
    </row>
    <row r="19" spans="1:9" ht="12.75" hidden="1" outlineLevel="1">
      <c r="A19" s="58" t="s">
        <v>34</v>
      </c>
      <c r="B19" s="68"/>
      <c r="C19" s="18">
        <v>-73</v>
      </c>
      <c r="D19" s="68"/>
      <c r="E19" s="68"/>
      <c r="F19" s="43">
        <f>SUM(B19:E19)</f>
        <v>-73</v>
      </c>
      <c r="G19" s="18"/>
      <c r="H19" s="18"/>
      <c r="I19" s="18"/>
    </row>
    <row r="20" spans="1:9" ht="12.75" hidden="1" outlineLevel="1">
      <c r="A20" s="58" t="s">
        <v>35</v>
      </c>
      <c r="B20" s="18">
        <v>-94</v>
      </c>
      <c r="C20" s="18"/>
      <c r="D20" s="68"/>
      <c r="E20" s="68"/>
      <c r="F20" s="43">
        <f>SUM(B20:E20)</f>
        <v>-94</v>
      </c>
      <c r="G20" s="18"/>
      <c r="H20" s="18"/>
      <c r="I20" s="18"/>
    </row>
    <row r="21" spans="1:9" ht="12.75" hidden="1" outlineLevel="1">
      <c r="A21" s="58" t="s">
        <v>54</v>
      </c>
      <c r="B21" s="18">
        <v>-132</v>
      </c>
      <c r="C21" s="68"/>
      <c r="D21" s="18"/>
      <c r="E21" s="18"/>
      <c r="F21" s="43">
        <f>SUM(B21:E21)</f>
        <v>-132</v>
      </c>
      <c r="G21" s="18"/>
      <c r="H21" s="18"/>
      <c r="I21" s="18"/>
    </row>
    <row r="22" spans="1:13" ht="12.75" hidden="1" outlineLevel="1">
      <c r="A22" s="58" t="s">
        <v>60</v>
      </c>
      <c r="B22" s="68"/>
      <c r="C22" s="68"/>
      <c r="D22" s="18">
        <v>-284</v>
      </c>
      <c r="E22" s="18"/>
      <c r="F22" s="43">
        <f>SUM(B22:E22)</f>
        <v>-284</v>
      </c>
      <c r="I22" s="704">
        <v>2011</v>
      </c>
      <c r="J22" s="704"/>
      <c r="K22" s="704"/>
      <c r="L22" s="704"/>
      <c r="M22" s="704"/>
    </row>
    <row r="23" spans="1:15" ht="12.75" hidden="1" outlineLevel="1">
      <c r="A23" s="58" t="s">
        <v>16</v>
      </c>
      <c r="B23" s="68"/>
      <c r="C23" s="68"/>
      <c r="D23" s="68"/>
      <c r="E23" s="68"/>
      <c r="F23" s="43">
        <f>SUM(B23:E23)</f>
        <v>0</v>
      </c>
      <c r="H23" s="112"/>
      <c r="I23" s="98" t="s">
        <v>37</v>
      </c>
      <c r="J23" s="98" t="s">
        <v>11</v>
      </c>
      <c r="K23" s="98" t="s">
        <v>38</v>
      </c>
      <c r="L23" s="131" t="s">
        <v>39</v>
      </c>
      <c r="M23" s="98" t="s">
        <v>38</v>
      </c>
      <c r="N23" s="111" t="s">
        <v>40</v>
      </c>
      <c r="O23" s="111"/>
    </row>
    <row r="24" spans="1:14" ht="12.75" hidden="1" outlineLevel="1">
      <c r="A24" s="58"/>
      <c r="B24" s="43">
        <f>SUM(B19:B23)</f>
        <v>-226</v>
      </c>
      <c r="C24" s="43">
        <f>SUM(C19:C23)</f>
        <v>-73</v>
      </c>
      <c r="D24" s="43">
        <f>SUM(D19:D23)</f>
        <v>-284</v>
      </c>
      <c r="E24" s="43">
        <f>SUM(E19:E23)</f>
        <v>0</v>
      </c>
      <c r="F24" s="43">
        <f>SUM(F19:F23)</f>
        <v>-583</v>
      </c>
      <c r="H24" s="136" t="s">
        <v>41</v>
      </c>
      <c r="I24" s="43">
        <f aca="true" t="shared" si="1" ref="I24:N24">SUM(I25:I28)</f>
        <v>2066</v>
      </c>
      <c r="J24" s="43">
        <f t="shared" si="1"/>
        <v>-2349</v>
      </c>
      <c r="K24" s="43">
        <f t="shared" si="1"/>
        <v>-283</v>
      </c>
      <c r="L24" s="43">
        <f t="shared" si="1"/>
        <v>1797</v>
      </c>
      <c r="M24" s="130">
        <f t="shared" si="1"/>
        <v>1514</v>
      </c>
      <c r="N24" s="43">
        <f t="shared" si="1"/>
        <v>3863</v>
      </c>
    </row>
    <row r="25" spans="8:14" ht="12" hidden="1" outlineLevel="1">
      <c r="H25" s="122" t="s">
        <v>42</v>
      </c>
      <c r="I25" s="58">
        <v>2106</v>
      </c>
      <c r="J25" s="58">
        <v>-2241</v>
      </c>
      <c r="K25" s="58">
        <f>I25+J25</f>
        <v>-135</v>
      </c>
      <c r="L25" s="18">
        <f>I11</f>
        <v>341</v>
      </c>
      <c r="M25" s="143">
        <f>K25+L25</f>
        <v>206</v>
      </c>
      <c r="N25" s="18">
        <f>I25+L25</f>
        <v>2447</v>
      </c>
    </row>
    <row r="26" spans="6:14" ht="12" hidden="1" outlineLevel="1">
      <c r="F26" s="147"/>
      <c r="H26" s="122" t="s">
        <v>31</v>
      </c>
      <c r="I26" s="58">
        <v>426</v>
      </c>
      <c r="J26" s="58"/>
      <c r="K26" s="58">
        <f>I26+J26</f>
        <v>426</v>
      </c>
      <c r="L26" s="18">
        <f>J11</f>
        <v>76</v>
      </c>
      <c r="M26" s="143">
        <f>K26+L26</f>
        <v>502</v>
      </c>
      <c r="N26" s="18">
        <f>I26+L26</f>
        <v>502</v>
      </c>
    </row>
    <row r="27" spans="8:14" ht="12" hidden="1" outlineLevel="1">
      <c r="H27" s="122" t="s">
        <v>43</v>
      </c>
      <c r="I27" s="58">
        <v>13</v>
      </c>
      <c r="J27" s="58">
        <v>-108</v>
      </c>
      <c r="K27" s="58">
        <f>I27+J27</f>
        <v>-95</v>
      </c>
      <c r="L27" s="18">
        <f>K11</f>
        <v>1373</v>
      </c>
      <c r="M27" s="143">
        <f>K27+L27</f>
        <v>1278</v>
      </c>
      <c r="N27" s="18">
        <f>I27+L27</f>
        <v>1386</v>
      </c>
    </row>
    <row r="28" spans="8:14" ht="12" hidden="1" outlineLevel="1">
      <c r="H28" s="122" t="s">
        <v>32</v>
      </c>
      <c r="I28" s="58">
        <v>-479</v>
      </c>
      <c r="J28" s="58"/>
      <c r="K28" s="58">
        <f>I28+J28</f>
        <v>-479</v>
      </c>
      <c r="L28" s="18">
        <f>L11</f>
        <v>7</v>
      </c>
      <c r="M28" s="143">
        <f>K28+L28</f>
        <v>-472</v>
      </c>
      <c r="N28" s="18">
        <f>I28+L28</f>
        <v>-472</v>
      </c>
    </row>
    <row r="29" spans="8:10" ht="12" hidden="1" outlineLevel="1">
      <c r="H29" s="112"/>
      <c r="I29" s="58"/>
      <c r="J29" s="58"/>
    </row>
    <row r="30" ht="11.25" hidden="1" outlineLevel="1"/>
    <row r="31" ht="11.25" hidden="1" outlineLevel="1"/>
    <row r="32" ht="11.25" hidden="1" outlineLevel="1"/>
    <row r="33" ht="11.25" hidden="1" outlineLevel="1"/>
    <row r="34" ht="11.25" hidden="1" outlineLevel="1"/>
    <row r="35" ht="11.25" collapsed="1"/>
    <row r="38" spans="8:13" s="117" customFormat="1" ht="11.25">
      <c r="H38" s="132" t="s">
        <v>44</v>
      </c>
      <c r="I38" s="78" t="s">
        <v>18</v>
      </c>
      <c r="J38" s="78" t="s">
        <v>31</v>
      </c>
      <c r="K38" s="78" t="s">
        <v>27</v>
      </c>
      <c r="L38" s="78" t="s">
        <v>32</v>
      </c>
      <c r="M38" s="78" t="s">
        <v>33</v>
      </c>
    </row>
    <row r="39" s="117" customFormat="1" ht="11.25">
      <c r="H39" s="148" t="s">
        <v>34</v>
      </c>
    </row>
    <row r="40" s="117" customFormat="1" ht="11.25">
      <c r="H40" s="148" t="s">
        <v>35</v>
      </c>
    </row>
    <row r="41" spans="8:13" s="117" customFormat="1" ht="11.25">
      <c r="H41" s="148" t="s">
        <v>54</v>
      </c>
      <c r="I41" s="117">
        <v>688</v>
      </c>
      <c r="M41" s="90">
        <f>I41</f>
        <v>688</v>
      </c>
    </row>
    <row r="42" s="117" customFormat="1" ht="11.25">
      <c r="H42" s="148" t="s">
        <v>60</v>
      </c>
    </row>
    <row r="43" s="117" customFormat="1" ht="11.25">
      <c r="H43" s="148" t="s">
        <v>16</v>
      </c>
    </row>
    <row r="44" spans="8:13" s="90" customFormat="1" ht="11.25">
      <c r="H44" s="133" t="s">
        <v>36</v>
      </c>
      <c r="I44" s="90">
        <f>I41</f>
        <v>688</v>
      </c>
      <c r="M44" s="90">
        <f>M41</f>
        <v>688</v>
      </c>
    </row>
  </sheetData>
  <sheetProtection/>
  <mergeCells count="1">
    <mergeCell ref="I22:M2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B2:BX64"/>
  <sheetViews>
    <sheetView showGridLines="0" view="pageBreakPreview" zoomScaleNormal="90" zoomScaleSheetLayoutView="100" zoomScalePageLayoutView="0" workbookViewId="0" topLeftCell="A1">
      <pane xSplit="2" ySplit="4" topLeftCell="BF5" activePane="bottomRight" state="frozen"/>
      <selection pane="topLeft" activeCell="A1" sqref="A1"/>
      <selection pane="topRight" activeCell="C1" sqref="C1"/>
      <selection pane="bottomLeft" activeCell="A5" sqref="A5"/>
      <selection pane="bottomRight" activeCell="B2" sqref="B2"/>
    </sheetView>
  </sheetViews>
  <sheetFormatPr defaultColWidth="9.140625" defaultRowHeight="12.75" outlineLevelRow="1" outlineLevelCol="1"/>
  <cols>
    <col min="1" max="1" width="1.28515625" style="499" customWidth="1"/>
    <col min="2" max="2" width="34.140625" style="499" customWidth="1"/>
    <col min="3" max="6" width="10.57421875" style="499" hidden="1" customWidth="1" outlineLevel="1"/>
    <col min="7" max="7" width="10.57421875" style="499" customWidth="1" collapsed="1"/>
    <col min="8" max="15" width="10.57421875" style="499" hidden="1" customWidth="1" outlineLevel="1"/>
    <col min="16" max="16" width="10.57421875" style="499" customWidth="1" collapsed="1"/>
    <col min="17" max="22" width="10.57421875" style="499" hidden="1" customWidth="1" outlineLevel="1"/>
    <col min="23" max="24" width="10.7109375" style="499" hidden="1" customWidth="1" outlineLevel="1"/>
    <col min="25" max="25" width="10.7109375" style="499" customWidth="1" collapsed="1"/>
    <col min="26" max="26" width="10.7109375" style="499" customWidth="1"/>
    <col min="27" max="34" width="10.57421875" style="499" hidden="1" customWidth="1" outlineLevel="1"/>
    <col min="35" max="35" width="10.57421875" style="499" customWidth="1" collapsed="1"/>
    <col min="36" max="53" width="10.57421875" style="499" customWidth="1"/>
    <col min="54" max="54" width="11.57421875" style="499" customWidth="1"/>
    <col min="55" max="55" width="10.57421875" style="499" customWidth="1"/>
    <col min="56" max="56" width="11.7109375" style="499" customWidth="1"/>
    <col min="57" max="63" width="10.57421875" style="499" customWidth="1"/>
    <col min="64" max="64" width="11.57421875" style="499" customWidth="1"/>
    <col min="65" max="65" width="10.57421875" style="499" customWidth="1"/>
    <col min="66" max="66" width="11.7109375" style="499" customWidth="1"/>
    <col min="67" max="68" width="10.57421875" style="499" customWidth="1"/>
    <col min="69" max="73" width="10.57421875" style="499" hidden="1" customWidth="1" outlineLevel="1"/>
    <col min="74" max="74" width="11.57421875" style="499" hidden="1" customWidth="1" outlineLevel="1"/>
    <col min="75" max="75" width="10.57421875" style="499" hidden="1" customWidth="1" outlineLevel="1"/>
    <col min="76" max="76" width="11.7109375" style="499" hidden="1" customWidth="1" outlineLevel="1"/>
    <col min="77" max="77" width="9.140625" style="499" customWidth="1" collapsed="1"/>
    <col min="78" max="16384" width="9.140625" style="499" customWidth="1"/>
  </cols>
  <sheetData>
    <row r="1" ht="9.75" customHeight="1"/>
    <row r="2" ht="15.75" customHeight="1">
      <c r="B2" s="581" t="s">
        <v>91</v>
      </c>
    </row>
    <row r="3" ht="9.75" customHeight="1"/>
    <row r="4" spans="2:76" ht="63" customHeight="1">
      <c r="B4" s="500" t="s">
        <v>215</v>
      </c>
      <c r="C4" s="500" t="s">
        <v>152</v>
      </c>
      <c r="D4" s="500" t="s">
        <v>153</v>
      </c>
      <c r="E4" s="500" t="s">
        <v>154</v>
      </c>
      <c r="F4" s="500" t="s">
        <v>155</v>
      </c>
      <c r="G4" s="500" t="s">
        <v>156</v>
      </c>
      <c r="H4" s="500" t="s">
        <v>135</v>
      </c>
      <c r="I4" s="500" t="s">
        <v>223</v>
      </c>
      <c r="J4" s="500" t="s">
        <v>136</v>
      </c>
      <c r="K4" s="500" t="s">
        <v>224</v>
      </c>
      <c r="L4" s="500" t="s">
        <v>137</v>
      </c>
      <c r="M4" s="500" t="s">
        <v>225</v>
      </c>
      <c r="N4" s="500" t="s">
        <v>138</v>
      </c>
      <c r="O4" s="500" t="s">
        <v>226</v>
      </c>
      <c r="P4" s="500" t="s">
        <v>227</v>
      </c>
      <c r="Q4" s="500" t="s">
        <v>140</v>
      </c>
      <c r="R4" s="500" t="s">
        <v>387</v>
      </c>
      <c r="S4" s="500" t="s">
        <v>141</v>
      </c>
      <c r="T4" s="500" t="s">
        <v>228</v>
      </c>
      <c r="U4" s="500" t="s">
        <v>157</v>
      </c>
      <c r="V4" s="500" t="s">
        <v>388</v>
      </c>
      <c r="W4" s="500" t="s">
        <v>158</v>
      </c>
      <c r="X4" s="500" t="s">
        <v>390</v>
      </c>
      <c r="Y4" s="500" t="s">
        <v>159</v>
      </c>
      <c r="Z4" s="500" t="s">
        <v>432</v>
      </c>
      <c r="AA4" s="500" t="s">
        <v>393</v>
      </c>
      <c r="AB4" s="500" t="s">
        <v>398</v>
      </c>
      <c r="AC4" s="500" t="s">
        <v>394</v>
      </c>
      <c r="AD4" s="500" t="s">
        <v>430</v>
      </c>
      <c r="AE4" s="500" t="s">
        <v>395</v>
      </c>
      <c r="AF4" s="500" t="s">
        <v>431</v>
      </c>
      <c r="AG4" s="500" t="s">
        <v>396</v>
      </c>
      <c r="AH4" s="500" t="s">
        <v>437</v>
      </c>
      <c r="AI4" s="500" t="s">
        <v>397</v>
      </c>
      <c r="AJ4" s="500" t="s">
        <v>438</v>
      </c>
      <c r="AK4" s="500" t="s">
        <v>440</v>
      </c>
      <c r="AL4" s="500" t="s">
        <v>449</v>
      </c>
      <c r="AM4" s="500" t="s">
        <v>441</v>
      </c>
      <c r="AN4" s="500" t="s">
        <v>450</v>
      </c>
      <c r="AO4" s="500" t="s">
        <v>442</v>
      </c>
      <c r="AP4" s="500" t="s">
        <v>451</v>
      </c>
      <c r="AQ4" s="500" t="s">
        <v>443</v>
      </c>
      <c r="AR4" s="500" t="s">
        <v>452</v>
      </c>
      <c r="AS4" s="500" t="s">
        <v>444</v>
      </c>
      <c r="AT4" s="500" t="s">
        <v>453</v>
      </c>
      <c r="AU4" s="500" t="s">
        <v>472</v>
      </c>
      <c r="AV4" s="500" t="s">
        <v>481</v>
      </c>
      <c r="AW4" s="500" t="s">
        <v>473</v>
      </c>
      <c r="AX4" s="500" t="s">
        <v>482</v>
      </c>
      <c r="AY4" s="500" t="s">
        <v>474</v>
      </c>
      <c r="AZ4" s="500" t="s">
        <v>483</v>
      </c>
      <c r="BA4" s="500" t="s">
        <v>475</v>
      </c>
      <c r="BB4" s="500" t="s">
        <v>559</v>
      </c>
      <c r="BC4" s="500" t="s">
        <v>520</v>
      </c>
      <c r="BD4" s="500" t="s">
        <v>521</v>
      </c>
      <c r="BE4" s="500" t="s">
        <v>525</v>
      </c>
      <c r="BF4" s="500" t="s">
        <v>534</v>
      </c>
      <c r="BG4" s="500" t="s">
        <v>526</v>
      </c>
      <c r="BH4" s="500" t="s">
        <v>535</v>
      </c>
      <c r="BI4" s="500" t="s">
        <v>527</v>
      </c>
      <c r="BJ4" s="500" t="s">
        <v>536</v>
      </c>
      <c r="BK4" s="500" t="s">
        <v>528</v>
      </c>
      <c r="BL4" s="500" t="s">
        <v>537</v>
      </c>
      <c r="BM4" s="500" t="s">
        <v>529</v>
      </c>
      <c r="BN4" s="500" t="s">
        <v>538</v>
      </c>
      <c r="BO4" s="500" t="s">
        <v>582</v>
      </c>
      <c r="BP4" s="500" t="s">
        <v>591</v>
      </c>
      <c r="BQ4" s="500" t="s">
        <v>583</v>
      </c>
      <c r="BR4" s="500" t="s">
        <v>592</v>
      </c>
      <c r="BS4" s="500" t="s">
        <v>584</v>
      </c>
      <c r="BT4" s="500" t="s">
        <v>593</v>
      </c>
      <c r="BU4" s="500" t="s">
        <v>585</v>
      </c>
      <c r="BV4" s="500" t="s">
        <v>594</v>
      </c>
      <c r="BW4" s="500" t="s">
        <v>586</v>
      </c>
      <c r="BX4" s="500" t="s">
        <v>595</v>
      </c>
    </row>
    <row r="5" spans="2:76" ht="15" customHeight="1">
      <c r="B5" s="676" t="s">
        <v>216</v>
      </c>
      <c r="C5" s="675">
        <f>276</f>
        <v>276</v>
      </c>
      <c r="D5" s="675">
        <f>88-1</f>
        <v>87</v>
      </c>
      <c r="E5" s="675">
        <f>51-1</f>
        <v>50</v>
      </c>
      <c r="F5" s="675">
        <f>53</f>
        <v>53</v>
      </c>
      <c r="G5" s="675">
        <v>466</v>
      </c>
      <c r="H5" s="675">
        <v>274</v>
      </c>
      <c r="I5" s="675">
        <v>286</v>
      </c>
      <c r="J5" s="675">
        <v>-4659</v>
      </c>
      <c r="K5" s="675">
        <v>275</v>
      </c>
      <c r="L5" s="675">
        <v>1181</v>
      </c>
      <c r="M5" s="675">
        <v>1191</v>
      </c>
      <c r="N5" s="675">
        <v>246</v>
      </c>
      <c r="O5" s="675">
        <v>288</v>
      </c>
      <c r="P5" s="675">
        <v>2040</v>
      </c>
      <c r="Q5" s="675">
        <v>1080</v>
      </c>
      <c r="R5" s="675">
        <v>1090</v>
      </c>
      <c r="S5" s="675">
        <v>1705</v>
      </c>
      <c r="T5" s="675">
        <v>1710</v>
      </c>
      <c r="U5" s="675">
        <v>734</v>
      </c>
      <c r="V5" s="675">
        <v>747</v>
      </c>
      <c r="W5" s="677">
        <v>1191</v>
      </c>
      <c r="X5" s="677">
        <v>1196</v>
      </c>
      <c r="Y5" s="677">
        <v>4710</v>
      </c>
      <c r="Z5" s="677">
        <v>4743</v>
      </c>
      <c r="AA5" s="675">
        <v>1113</v>
      </c>
      <c r="AB5" s="675">
        <v>1117</v>
      </c>
      <c r="AC5" s="675">
        <v>1185</v>
      </c>
      <c r="AD5" s="675">
        <v>1186</v>
      </c>
      <c r="AE5" s="675">
        <v>969</v>
      </c>
      <c r="AF5" s="675">
        <v>972</v>
      </c>
      <c r="AG5" s="675">
        <v>2019</v>
      </c>
      <c r="AH5" s="675">
        <v>1774</v>
      </c>
      <c r="AI5" s="675">
        <v>5286</v>
      </c>
      <c r="AJ5" s="675">
        <v>5049</v>
      </c>
      <c r="AK5" s="675">
        <f>1065+157</f>
        <v>1222</v>
      </c>
      <c r="AL5" s="675">
        <f>1065+157+1</f>
        <v>1223</v>
      </c>
      <c r="AM5" s="675">
        <v>1206</v>
      </c>
      <c r="AN5" s="675">
        <v>1204</v>
      </c>
      <c r="AO5" s="675">
        <v>1659</v>
      </c>
      <c r="AP5" s="675">
        <v>1662</v>
      </c>
      <c r="AQ5" s="675">
        <v>1142</v>
      </c>
      <c r="AR5" s="675">
        <v>1155</v>
      </c>
      <c r="AS5" s="675">
        <v>5229</v>
      </c>
      <c r="AT5" s="675">
        <v>5244</v>
      </c>
      <c r="AU5" s="675">
        <v>731</v>
      </c>
      <c r="AV5" s="675">
        <v>733</v>
      </c>
      <c r="AW5" s="675">
        <v>854</v>
      </c>
      <c r="AX5" s="675">
        <v>858</v>
      </c>
      <c r="AY5" s="675">
        <v>1273</v>
      </c>
      <c r="AZ5" s="675">
        <v>1275</v>
      </c>
      <c r="BA5" s="675">
        <v>1686</v>
      </c>
      <c r="BB5" s="675">
        <v>1021</v>
      </c>
      <c r="BC5" s="675">
        <v>4354</v>
      </c>
      <c r="BD5" s="675">
        <v>3697</v>
      </c>
      <c r="BE5" s="675">
        <v>667</v>
      </c>
      <c r="BF5" s="675">
        <v>671</v>
      </c>
      <c r="BG5" s="675">
        <v>1208</v>
      </c>
      <c r="BH5" s="675">
        <v>1209</v>
      </c>
      <c r="BI5" s="675">
        <v>1589</v>
      </c>
      <c r="BJ5" s="675">
        <v>1589</v>
      </c>
      <c r="BK5" s="503">
        <v>558</v>
      </c>
      <c r="BL5" s="503">
        <v>559</v>
      </c>
      <c r="BM5" s="503">
        <v>4022</v>
      </c>
      <c r="BN5" s="503">
        <v>4028</v>
      </c>
      <c r="BO5" s="675">
        <v>46</v>
      </c>
      <c r="BP5" s="675">
        <v>50</v>
      </c>
      <c r="BQ5" s="675"/>
      <c r="BR5" s="675"/>
      <c r="BS5" s="675"/>
      <c r="BT5" s="675"/>
      <c r="BU5" s="503"/>
      <c r="BV5" s="503"/>
      <c r="BW5" s="503"/>
      <c r="BX5" s="503"/>
    </row>
    <row r="6" spans="2:76" s="501" customFormat="1" ht="21" customHeight="1">
      <c r="B6" s="678" t="s">
        <v>217</v>
      </c>
      <c r="C6" s="679">
        <v>-69</v>
      </c>
      <c r="D6" s="679">
        <v>-412</v>
      </c>
      <c r="E6" s="679">
        <v>328</v>
      </c>
      <c r="F6" s="679">
        <v>-535</v>
      </c>
      <c r="G6" s="679">
        <v>-688</v>
      </c>
      <c r="H6" s="679">
        <v>-162</v>
      </c>
      <c r="I6" s="679">
        <v>-162</v>
      </c>
      <c r="J6" s="679">
        <v>-147</v>
      </c>
      <c r="K6" s="679">
        <v>-147</v>
      </c>
      <c r="L6" s="679">
        <v>-620</v>
      </c>
      <c r="M6" s="679">
        <v>-620</v>
      </c>
      <c r="N6" s="679">
        <v>-1488</v>
      </c>
      <c r="O6" s="679">
        <v>-1488</v>
      </c>
      <c r="P6" s="679">
        <v>-2417</v>
      </c>
      <c r="Q6" s="679">
        <v>-270</v>
      </c>
      <c r="R6" s="679">
        <v>-270</v>
      </c>
      <c r="S6" s="679">
        <v>153</v>
      </c>
      <c r="T6" s="679">
        <v>153</v>
      </c>
      <c r="U6" s="679">
        <v>-317</v>
      </c>
      <c r="V6" s="679">
        <v>-317</v>
      </c>
      <c r="W6" s="680">
        <v>-1079</v>
      </c>
      <c r="X6" s="680">
        <v>-1079</v>
      </c>
      <c r="Y6" s="680">
        <v>-1513</v>
      </c>
      <c r="Z6" s="680">
        <v>-1513</v>
      </c>
      <c r="AA6" s="679">
        <v>-898</v>
      </c>
      <c r="AB6" s="679">
        <v>-898</v>
      </c>
      <c r="AC6" s="679">
        <v>394</v>
      </c>
      <c r="AD6" s="679">
        <v>394</v>
      </c>
      <c r="AE6" s="679">
        <v>82</v>
      </c>
      <c r="AF6" s="679">
        <v>82</v>
      </c>
      <c r="AG6" s="679">
        <v>508</v>
      </c>
      <c r="AH6" s="679">
        <v>508</v>
      </c>
      <c r="AI6" s="679">
        <v>86</v>
      </c>
      <c r="AJ6" s="679">
        <v>86</v>
      </c>
      <c r="AK6" s="679">
        <v>513</v>
      </c>
      <c r="AL6" s="679">
        <v>513</v>
      </c>
      <c r="AM6" s="679">
        <v>-304</v>
      </c>
      <c r="AN6" s="679">
        <v>-304</v>
      </c>
      <c r="AO6" s="679">
        <v>-96</v>
      </c>
      <c r="AP6" s="679">
        <v>-96</v>
      </c>
      <c r="AQ6" s="679">
        <v>675</v>
      </c>
      <c r="AR6" s="679">
        <v>675</v>
      </c>
      <c r="AS6" s="679">
        <v>788</v>
      </c>
      <c r="AT6" s="679">
        <v>788</v>
      </c>
      <c r="AU6" s="679">
        <v>147</v>
      </c>
      <c r="AV6" s="679">
        <v>147</v>
      </c>
      <c r="AW6" s="679">
        <v>889</v>
      </c>
      <c r="AX6" s="679">
        <v>889</v>
      </c>
      <c r="AY6" s="679">
        <v>553</v>
      </c>
      <c r="AZ6" s="679">
        <v>553</v>
      </c>
      <c r="BA6" s="679">
        <v>-729</v>
      </c>
      <c r="BB6" s="679">
        <v>-729</v>
      </c>
      <c r="BC6" s="679">
        <v>860</v>
      </c>
      <c r="BD6" s="679">
        <v>860</v>
      </c>
      <c r="BE6" s="679">
        <v>-194</v>
      </c>
      <c r="BF6" s="679">
        <v>-194</v>
      </c>
      <c r="BG6" s="679">
        <v>228</v>
      </c>
      <c r="BH6" s="679">
        <v>228</v>
      </c>
      <c r="BI6" s="679">
        <v>-362</v>
      </c>
      <c r="BJ6" s="679">
        <v>-362</v>
      </c>
      <c r="BK6" s="504">
        <v>183</v>
      </c>
      <c r="BL6" s="504">
        <v>183</v>
      </c>
      <c r="BM6" s="504">
        <v>-145</v>
      </c>
      <c r="BN6" s="504">
        <v>-145</v>
      </c>
      <c r="BO6" s="679">
        <v>-1946</v>
      </c>
      <c r="BP6" s="679">
        <v>-1946</v>
      </c>
      <c r="BQ6" s="679"/>
      <c r="BR6" s="679"/>
      <c r="BS6" s="679"/>
      <c r="BT6" s="679"/>
      <c r="BU6" s="504"/>
      <c r="BV6" s="504"/>
      <c r="BW6" s="504"/>
      <c r="BX6" s="504"/>
    </row>
    <row r="7" spans="2:76" ht="18.75" customHeight="1">
      <c r="B7" s="676" t="s">
        <v>218</v>
      </c>
      <c r="C7" s="675">
        <f>656</f>
        <v>656</v>
      </c>
      <c r="D7" s="675">
        <f>513</f>
        <v>513</v>
      </c>
      <c r="E7" s="675">
        <f>369</f>
        <v>369</v>
      </c>
      <c r="F7" s="675">
        <f>403</f>
        <v>403</v>
      </c>
      <c r="G7" s="675">
        <v>1941</v>
      </c>
      <c r="H7" s="675">
        <v>547</v>
      </c>
      <c r="I7" s="675">
        <v>547</v>
      </c>
      <c r="J7" s="675">
        <v>279</v>
      </c>
      <c r="K7" s="675">
        <v>337</v>
      </c>
      <c r="L7" s="675">
        <v>585</v>
      </c>
      <c r="M7" s="675">
        <v>587</v>
      </c>
      <c r="N7" s="675">
        <v>695</v>
      </c>
      <c r="O7" s="675">
        <v>699</v>
      </c>
      <c r="P7" s="675">
        <v>2170</v>
      </c>
      <c r="Q7" s="675">
        <v>661</v>
      </c>
      <c r="R7" s="675">
        <v>663</v>
      </c>
      <c r="S7" s="675">
        <v>998</v>
      </c>
      <c r="T7" s="675">
        <v>1002</v>
      </c>
      <c r="U7" s="675">
        <v>815</v>
      </c>
      <c r="V7" s="675">
        <v>908</v>
      </c>
      <c r="W7" s="677">
        <v>456</v>
      </c>
      <c r="X7" s="677">
        <v>460</v>
      </c>
      <c r="Y7" s="677">
        <v>2930</v>
      </c>
      <c r="Z7" s="677">
        <v>3033</v>
      </c>
      <c r="AA7" s="675">
        <v>636</v>
      </c>
      <c r="AB7" s="675">
        <v>638</v>
      </c>
      <c r="AC7" s="675">
        <v>1103</v>
      </c>
      <c r="AD7" s="675">
        <v>1105</v>
      </c>
      <c r="AE7" s="675">
        <v>724</v>
      </c>
      <c r="AF7" s="675">
        <v>726</v>
      </c>
      <c r="AG7" s="675">
        <v>576</v>
      </c>
      <c r="AH7" s="675">
        <v>589</v>
      </c>
      <c r="AI7" s="675">
        <v>3039</v>
      </c>
      <c r="AJ7" s="675">
        <v>3058</v>
      </c>
      <c r="AK7" s="675">
        <f>742+56</f>
        <v>798</v>
      </c>
      <c r="AL7" s="675">
        <f>742+56</f>
        <v>798</v>
      </c>
      <c r="AM7" s="675">
        <v>1345</v>
      </c>
      <c r="AN7" s="675">
        <v>1346</v>
      </c>
      <c r="AO7" s="675">
        <v>851</v>
      </c>
      <c r="AP7" s="675">
        <v>851</v>
      </c>
      <c r="AQ7" s="675">
        <v>478</v>
      </c>
      <c r="AR7" s="675">
        <v>481</v>
      </c>
      <c r="AS7" s="675">
        <v>3472</v>
      </c>
      <c r="AT7" s="675">
        <v>3476</v>
      </c>
      <c r="AU7" s="675">
        <v>780</v>
      </c>
      <c r="AV7" s="675">
        <v>780</v>
      </c>
      <c r="AW7" s="675">
        <v>722</v>
      </c>
      <c r="AX7" s="675">
        <v>722</v>
      </c>
      <c r="AY7" s="675">
        <v>487</v>
      </c>
      <c r="AZ7" s="675">
        <v>487</v>
      </c>
      <c r="BA7" s="675">
        <v>380</v>
      </c>
      <c r="BB7" s="675">
        <v>345</v>
      </c>
      <c r="BC7" s="675">
        <v>2369</v>
      </c>
      <c r="BD7" s="675">
        <v>2334</v>
      </c>
      <c r="BE7" s="675">
        <v>771</v>
      </c>
      <c r="BF7" s="675">
        <v>778</v>
      </c>
      <c r="BG7" s="675">
        <v>777</v>
      </c>
      <c r="BH7" s="675">
        <v>782</v>
      </c>
      <c r="BI7" s="675">
        <v>804</v>
      </c>
      <c r="BJ7" s="675">
        <v>813</v>
      </c>
      <c r="BK7" s="503">
        <v>236</v>
      </c>
      <c r="BL7" s="503">
        <v>266</v>
      </c>
      <c r="BM7" s="503">
        <v>2588</v>
      </c>
      <c r="BN7" s="503">
        <v>2639</v>
      </c>
      <c r="BO7" s="675">
        <v>851</v>
      </c>
      <c r="BP7" s="675">
        <v>851</v>
      </c>
      <c r="BQ7" s="675"/>
      <c r="BR7" s="675"/>
      <c r="BS7" s="675"/>
      <c r="BT7" s="675"/>
      <c r="BU7" s="503"/>
      <c r="BV7" s="503"/>
      <c r="BW7" s="503"/>
      <c r="BX7" s="503"/>
    </row>
    <row r="8" spans="2:76" s="501" customFormat="1" ht="15" customHeight="1" thickBot="1">
      <c r="B8" s="678" t="s">
        <v>219</v>
      </c>
      <c r="C8" s="679">
        <v>16</v>
      </c>
      <c r="D8" s="679">
        <v>-27</v>
      </c>
      <c r="E8" s="679">
        <v>34</v>
      </c>
      <c r="F8" s="679">
        <v>-3</v>
      </c>
      <c r="G8" s="679">
        <v>20</v>
      </c>
      <c r="H8" s="679">
        <v>-15</v>
      </c>
      <c r="I8" s="679">
        <v>-15</v>
      </c>
      <c r="J8" s="679">
        <v>0</v>
      </c>
      <c r="K8" s="679">
        <v>0</v>
      </c>
      <c r="L8" s="679">
        <v>-36</v>
      </c>
      <c r="M8" s="679">
        <v>-36</v>
      </c>
      <c r="N8" s="679">
        <v>-105</v>
      </c>
      <c r="O8" s="679">
        <v>-105</v>
      </c>
      <c r="P8" s="679">
        <v>-156</v>
      </c>
      <c r="Q8" s="679">
        <v>33</v>
      </c>
      <c r="R8" s="679">
        <v>33</v>
      </c>
      <c r="S8" s="679">
        <v>16</v>
      </c>
      <c r="T8" s="679">
        <v>16</v>
      </c>
      <c r="U8" s="679">
        <v>-17</v>
      </c>
      <c r="V8" s="679">
        <v>-17</v>
      </c>
      <c r="W8" s="680">
        <v>-29</v>
      </c>
      <c r="X8" s="680">
        <v>-29</v>
      </c>
      <c r="Y8" s="680">
        <v>3</v>
      </c>
      <c r="Z8" s="680">
        <v>3</v>
      </c>
      <c r="AA8" s="679">
        <v>-39</v>
      </c>
      <c r="AB8" s="679">
        <v>-39</v>
      </c>
      <c r="AC8" s="679">
        <v>15</v>
      </c>
      <c r="AD8" s="679">
        <v>15</v>
      </c>
      <c r="AE8" s="679">
        <v>5</v>
      </c>
      <c r="AF8" s="679">
        <v>5</v>
      </c>
      <c r="AG8" s="679">
        <v>18</v>
      </c>
      <c r="AH8" s="679">
        <v>18</v>
      </c>
      <c r="AI8" s="679">
        <v>-1</v>
      </c>
      <c r="AJ8" s="679">
        <v>-1</v>
      </c>
      <c r="AK8" s="679">
        <v>6</v>
      </c>
      <c r="AL8" s="679">
        <v>6</v>
      </c>
      <c r="AM8" s="679">
        <v>-40</v>
      </c>
      <c r="AN8" s="679">
        <v>-40</v>
      </c>
      <c r="AO8" s="679">
        <v>-11</v>
      </c>
      <c r="AP8" s="679">
        <v>-11</v>
      </c>
      <c r="AQ8" s="679">
        <v>56</v>
      </c>
      <c r="AR8" s="679">
        <v>56</v>
      </c>
      <c r="AS8" s="679">
        <v>11</v>
      </c>
      <c r="AT8" s="679">
        <v>11</v>
      </c>
      <c r="AU8" s="679">
        <v>-3</v>
      </c>
      <c r="AV8" s="679">
        <v>-3</v>
      </c>
      <c r="AW8" s="679">
        <v>47</v>
      </c>
      <c r="AX8" s="679">
        <v>47</v>
      </c>
      <c r="AY8" s="679">
        <v>26</v>
      </c>
      <c r="AZ8" s="679">
        <v>26</v>
      </c>
      <c r="BA8" s="679">
        <v>-70</v>
      </c>
      <c r="BB8" s="679">
        <v>-70</v>
      </c>
      <c r="BC8" s="679">
        <v>0</v>
      </c>
      <c r="BD8" s="679">
        <v>0</v>
      </c>
      <c r="BE8" s="679">
        <v>19</v>
      </c>
      <c r="BF8" s="679">
        <v>19</v>
      </c>
      <c r="BG8" s="679">
        <v>-11</v>
      </c>
      <c r="BH8" s="679">
        <v>-11</v>
      </c>
      <c r="BI8" s="679">
        <v>-32</v>
      </c>
      <c r="BJ8" s="679">
        <v>-32</v>
      </c>
      <c r="BK8" s="504">
        <v>38</v>
      </c>
      <c r="BL8" s="504">
        <v>38</v>
      </c>
      <c r="BM8" s="504">
        <v>14</v>
      </c>
      <c r="BN8" s="504">
        <v>14</v>
      </c>
      <c r="BO8" s="679">
        <v>-126</v>
      </c>
      <c r="BP8" s="679">
        <v>-126</v>
      </c>
      <c r="BQ8" s="679"/>
      <c r="BR8" s="679"/>
      <c r="BS8" s="679"/>
      <c r="BT8" s="679"/>
      <c r="BU8" s="504"/>
      <c r="BV8" s="504"/>
      <c r="BW8" s="504"/>
      <c r="BX8" s="504"/>
    </row>
    <row r="9" spans="2:76" s="579" customFormat="1" ht="15" customHeight="1" thickBot="1">
      <c r="B9" s="526" t="s">
        <v>90</v>
      </c>
      <c r="C9" s="525">
        <f>C5+C7</f>
        <v>932</v>
      </c>
      <c r="D9" s="525">
        <f>D5+D7</f>
        <v>600</v>
      </c>
      <c r="E9" s="525">
        <f>E5+E7</f>
        <v>419</v>
      </c>
      <c r="F9" s="525">
        <f>F5+F7</f>
        <v>456</v>
      </c>
      <c r="G9" s="525">
        <v>2407</v>
      </c>
      <c r="H9" s="525">
        <v>821</v>
      </c>
      <c r="I9" s="525">
        <v>833</v>
      </c>
      <c r="J9" s="525">
        <v>-4380</v>
      </c>
      <c r="K9" s="525">
        <v>612</v>
      </c>
      <c r="L9" s="525">
        <v>1766</v>
      </c>
      <c r="M9" s="525">
        <v>1778</v>
      </c>
      <c r="N9" s="525">
        <v>941</v>
      </c>
      <c r="O9" s="525">
        <v>987</v>
      </c>
      <c r="P9" s="525">
        <v>4210</v>
      </c>
      <c r="Q9" s="525">
        <v>1741</v>
      </c>
      <c r="R9" s="525">
        <v>1753</v>
      </c>
      <c r="S9" s="525">
        <v>2703</v>
      </c>
      <c r="T9" s="525">
        <v>2712</v>
      </c>
      <c r="U9" s="525">
        <v>1549</v>
      </c>
      <c r="V9" s="525">
        <v>1655</v>
      </c>
      <c r="W9" s="549">
        <v>1647</v>
      </c>
      <c r="X9" s="549">
        <v>1656</v>
      </c>
      <c r="Y9" s="525">
        <v>7640</v>
      </c>
      <c r="Z9" s="525">
        <v>7776</v>
      </c>
      <c r="AA9" s="525">
        <v>1749</v>
      </c>
      <c r="AB9" s="525">
        <v>1755</v>
      </c>
      <c r="AC9" s="525">
        <v>2288</v>
      </c>
      <c r="AD9" s="525">
        <v>2291</v>
      </c>
      <c r="AE9" s="525">
        <v>1693</v>
      </c>
      <c r="AF9" s="525">
        <v>1698</v>
      </c>
      <c r="AG9" s="525">
        <v>2595</v>
      </c>
      <c r="AH9" s="525">
        <v>2363</v>
      </c>
      <c r="AI9" s="525">
        <v>8325</v>
      </c>
      <c r="AJ9" s="525">
        <v>8107</v>
      </c>
      <c r="AK9" s="525">
        <f>AK5+AK7</f>
        <v>2020</v>
      </c>
      <c r="AL9" s="525">
        <f>AL5+AL7</f>
        <v>2021</v>
      </c>
      <c r="AM9" s="525">
        <v>2551</v>
      </c>
      <c r="AN9" s="525">
        <v>2550</v>
      </c>
      <c r="AO9" s="525">
        <v>2510</v>
      </c>
      <c r="AP9" s="525">
        <v>2513</v>
      </c>
      <c r="AQ9" s="525">
        <v>1620</v>
      </c>
      <c r="AR9" s="525">
        <v>1636</v>
      </c>
      <c r="AS9" s="525">
        <v>8701</v>
      </c>
      <c r="AT9" s="525">
        <v>8720</v>
      </c>
      <c r="AU9" s="525">
        <v>1511</v>
      </c>
      <c r="AV9" s="525">
        <v>1513</v>
      </c>
      <c r="AW9" s="525">
        <v>1576</v>
      </c>
      <c r="AX9" s="525">
        <v>1580</v>
      </c>
      <c r="AY9" s="525">
        <v>1760</v>
      </c>
      <c r="AZ9" s="525">
        <v>1762</v>
      </c>
      <c r="BA9" s="525">
        <v>2066</v>
      </c>
      <c r="BB9" s="525">
        <v>1366</v>
      </c>
      <c r="BC9" s="525">
        <v>6723</v>
      </c>
      <c r="BD9" s="525">
        <v>6031</v>
      </c>
      <c r="BE9" s="525">
        <v>1438</v>
      </c>
      <c r="BF9" s="525">
        <v>1449</v>
      </c>
      <c r="BG9" s="525">
        <v>1985</v>
      </c>
      <c r="BH9" s="525">
        <v>1991</v>
      </c>
      <c r="BI9" s="525">
        <v>2393</v>
      </c>
      <c r="BJ9" s="525">
        <v>2402</v>
      </c>
      <c r="BK9" s="525">
        <v>794</v>
      </c>
      <c r="BL9" s="525">
        <v>825</v>
      </c>
      <c r="BM9" s="525">
        <v>6610</v>
      </c>
      <c r="BN9" s="525">
        <v>6667</v>
      </c>
      <c r="BO9" s="525">
        <v>897</v>
      </c>
      <c r="BP9" s="525">
        <v>901</v>
      </c>
      <c r="BQ9" s="525"/>
      <c r="BR9" s="525"/>
      <c r="BS9" s="525"/>
      <c r="BT9" s="525"/>
      <c r="BU9" s="525"/>
      <c r="BV9" s="525"/>
      <c r="BW9" s="525"/>
      <c r="BX9" s="525"/>
    </row>
    <row r="10" spans="2:76" ht="18.75" customHeight="1">
      <c r="B10" s="681" t="s">
        <v>220</v>
      </c>
      <c r="C10" s="675">
        <v>123</v>
      </c>
      <c r="D10" s="675">
        <v>369</v>
      </c>
      <c r="E10" s="675">
        <v>451</v>
      </c>
      <c r="F10" s="675">
        <v>325</v>
      </c>
      <c r="G10" s="675">
        <v>1268</v>
      </c>
      <c r="H10" s="675">
        <v>234</v>
      </c>
      <c r="I10" s="675">
        <v>237</v>
      </c>
      <c r="J10" s="675">
        <v>357</v>
      </c>
      <c r="K10" s="675">
        <v>359</v>
      </c>
      <c r="L10" s="675">
        <v>441</v>
      </c>
      <c r="M10" s="675">
        <v>441</v>
      </c>
      <c r="N10" s="675">
        <v>408</v>
      </c>
      <c r="O10" s="675">
        <v>379</v>
      </c>
      <c r="P10" s="675">
        <v>1416</v>
      </c>
      <c r="Q10" s="675">
        <v>283</v>
      </c>
      <c r="R10" s="675">
        <v>282</v>
      </c>
      <c r="S10" s="675">
        <v>343</v>
      </c>
      <c r="T10" s="675">
        <v>349</v>
      </c>
      <c r="U10" s="675">
        <v>544</v>
      </c>
      <c r="V10" s="675">
        <v>539</v>
      </c>
      <c r="W10" s="677">
        <v>369</v>
      </c>
      <c r="X10" s="677">
        <v>369</v>
      </c>
      <c r="Y10" s="677">
        <v>1539</v>
      </c>
      <c r="Z10" s="677">
        <v>1539</v>
      </c>
      <c r="AA10" s="675">
        <v>300</v>
      </c>
      <c r="AB10" s="675">
        <v>301</v>
      </c>
      <c r="AC10" s="675">
        <v>442</v>
      </c>
      <c r="AD10" s="675">
        <v>441</v>
      </c>
      <c r="AE10" s="675">
        <v>618</v>
      </c>
      <c r="AF10" s="675">
        <v>619</v>
      </c>
      <c r="AG10" s="675">
        <v>434</v>
      </c>
      <c r="AH10" s="675">
        <v>440</v>
      </c>
      <c r="AI10" s="675">
        <v>1794</v>
      </c>
      <c r="AJ10" s="675">
        <v>1801</v>
      </c>
      <c r="AK10" s="675">
        <v>372</v>
      </c>
      <c r="AL10" s="675">
        <v>372</v>
      </c>
      <c r="AM10" s="675">
        <v>564</v>
      </c>
      <c r="AN10" s="675">
        <v>576</v>
      </c>
      <c r="AO10" s="675">
        <v>609</v>
      </c>
      <c r="AP10" s="675">
        <v>610</v>
      </c>
      <c r="AQ10" s="675">
        <v>493</v>
      </c>
      <c r="AR10" s="675">
        <v>491</v>
      </c>
      <c r="AS10" s="675">
        <v>2038</v>
      </c>
      <c r="AT10" s="675">
        <v>2049</v>
      </c>
      <c r="AU10" s="675">
        <v>471</v>
      </c>
      <c r="AV10" s="675">
        <v>464</v>
      </c>
      <c r="AW10" s="675">
        <v>677</v>
      </c>
      <c r="AX10" s="675">
        <v>677</v>
      </c>
      <c r="AY10" s="675">
        <v>712</v>
      </c>
      <c r="AZ10" s="675">
        <v>723</v>
      </c>
      <c r="BA10" s="675">
        <v>907</v>
      </c>
      <c r="BB10" s="675">
        <v>917</v>
      </c>
      <c r="BC10" s="675">
        <v>2767</v>
      </c>
      <c r="BD10" s="675">
        <v>2781</v>
      </c>
      <c r="BE10" s="675">
        <v>678</v>
      </c>
      <c r="BF10" s="675">
        <v>676</v>
      </c>
      <c r="BG10" s="675">
        <v>855</v>
      </c>
      <c r="BH10" s="675">
        <v>859</v>
      </c>
      <c r="BI10" s="675">
        <v>924</v>
      </c>
      <c r="BJ10" s="675">
        <v>925</v>
      </c>
      <c r="BK10" s="503">
        <v>604</v>
      </c>
      <c r="BL10" s="503">
        <v>585</v>
      </c>
      <c r="BM10" s="503">
        <v>3061</v>
      </c>
      <c r="BN10" s="503">
        <v>3045</v>
      </c>
      <c r="BO10" s="675">
        <v>702</v>
      </c>
      <c r="BP10" s="675">
        <v>706</v>
      </c>
      <c r="BQ10" s="675"/>
      <c r="BR10" s="675"/>
      <c r="BS10" s="675"/>
      <c r="BT10" s="675"/>
      <c r="BU10" s="503"/>
      <c r="BV10" s="503"/>
      <c r="BW10" s="503"/>
      <c r="BX10" s="503"/>
    </row>
    <row r="11" spans="2:76" ht="18" customHeight="1">
      <c r="B11" s="681" t="s">
        <v>221</v>
      </c>
      <c r="C11" s="675">
        <v>-6</v>
      </c>
      <c r="D11" s="675">
        <v>-3</v>
      </c>
      <c r="E11" s="675">
        <v>-9</v>
      </c>
      <c r="F11" s="682">
        <v>-14</v>
      </c>
      <c r="G11" s="675">
        <v>-32</v>
      </c>
      <c r="H11" s="675">
        <v>31</v>
      </c>
      <c r="I11" s="675">
        <v>31</v>
      </c>
      <c r="J11" s="675">
        <v>19</v>
      </c>
      <c r="K11" s="675">
        <v>27</v>
      </c>
      <c r="L11" s="675">
        <v>52</v>
      </c>
      <c r="M11" s="675">
        <v>52</v>
      </c>
      <c r="N11" s="675">
        <v>-272</v>
      </c>
      <c r="O11" s="675">
        <v>42</v>
      </c>
      <c r="P11" s="675">
        <v>152</v>
      </c>
      <c r="Q11" s="675">
        <v>14</v>
      </c>
      <c r="R11" s="675">
        <v>14</v>
      </c>
      <c r="S11" s="675">
        <v>-416</v>
      </c>
      <c r="T11" s="675">
        <v>13</v>
      </c>
      <c r="U11" s="675">
        <v>10</v>
      </c>
      <c r="V11" s="675">
        <v>10</v>
      </c>
      <c r="W11" s="677">
        <v>-416</v>
      </c>
      <c r="X11" s="677">
        <v>7</v>
      </c>
      <c r="Y11" s="677">
        <v>-808</v>
      </c>
      <c r="Z11" s="677">
        <v>44</v>
      </c>
      <c r="AA11" s="675">
        <v>27</v>
      </c>
      <c r="AB11" s="675">
        <v>27</v>
      </c>
      <c r="AC11" s="675">
        <v>40</v>
      </c>
      <c r="AD11" s="675">
        <v>42</v>
      </c>
      <c r="AE11" s="675">
        <v>59</v>
      </c>
      <c r="AF11" s="675">
        <v>58</v>
      </c>
      <c r="AG11" s="675">
        <v>56</v>
      </c>
      <c r="AH11" s="675">
        <v>128</v>
      </c>
      <c r="AI11" s="675">
        <v>182</v>
      </c>
      <c r="AJ11" s="675">
        <v>255</v>
      </c>
      <c r="AK11" s="675">
        <v>79</v>
      </c>
      <c r="AL11" s="675">
        <f>79+1</f>
        <v>80</v>
      </c>
      <c r="AM11" s="675">
        <v>82</v>
      </c>
      <c r="AN11" s="675">
        <v>82</v>
      </c>
      <c r="AO11" s="675">
        <v>11</v>
      </c>
      <c r="AP11" s="675">
        <v>53</v>
      </c>
      <c r="AQ11" s="675">
        <v>-19</v>
      </c>
      <c r="AR11" s="675">
        <v>78</v>
      </c>
      <c r="AS11" s="675">
        <v>153</v>
      </c>
      <c r="AT11" s="675">
        <v>293</v>
      </c>
      <c r="AU11" s="675">
        <v>66</v>
      </c>
      <c r="AV11" s="675">
        <v>68</v>
      </c>
      <c r="AW11" s="675">
        <v>72</v>
      </c>
      <c r="AX11" s="675">
        <v>82</v>
      </c>
      <c r="AY11" s="675">
        <v>86</v>
      </c>
      <c r="AZ11" s="675">
        <v>86</v>
      </c>
      <c r="BA11" s="675">
        <v>63</v>
      </c>
      <c r="BB11" s="675">
        <v>69</v>
      </c>
      <c r="BC11" s="675">
        <v>287</v>
      </c>
      <c r="BD11" s="675">
        <v>305</v>
      </c>
      <c r="BE11" s="675">
        <v>93</v>
      </c>
      <c r="BF11" s="675">
        <v>94</v>
      </c>
      <c r="BG11" s="675">
        <v>82</v>
      </c>
      <c r="BH11" s="675">
        <v>83</v>
      </c>
      <c r="BI11" s="675">
        <v>23</v>
      </c>
      <c r="BJ11" s="675">
        <v>85</v>
      </c>
      <c r="BK11" s="503">
        <v>-34</v>
      </c>
      <c r="BL11" s="503">
        <v>33</v>
      </c>
      <c r="BM11" s="503">
        <v>164</v>
      </c>
      <c r="BN11" s="503">
        <v>295</v>
      </c>
      <c r="BO11" s="675">
        <v>-277</v>
      </c>
      <c r="BP11" s="675">
        <v>219</v>
      </c>
      <c r="BQ11" s="675"/>
      <c r="BR11" s="675"/>
      <c r="BS11" s="675"/>
      <c r="BT11" s="675"/>
      <c r="BU11" s="503"/>
      <c r="BV11" s="503"/>
      <c r="BW11" s="503"/>
      <c r="BX11" s="503"/>
    </row>
    <row r="12" spans="2:76" ht="19.5" customHeight="1" thickBot="1">
      <c r="B12" s="683" t="s">
        <v>222</v>
      </c>
      <c r="C12" s="684">
        <v>-139</v>
      </c>
      <c r="D12" s="684">
        <v>-147</v>
      </c>
      <c r="E12" s="684">
        <v>-96</v>
      </c>
      <c r="F12" s="685">
        <v>-175</v>
      </c>
      <c r="G12" s="684">
        <v>-557</v>
      </c>
      <c r="H12" s="684">
        <v>-133</v>
      </c>
      <c r="I12" s="684">
        <v>-133</v>
      </c>
      <c r="J12" s="684">
        <v>-142</v>
      </c>
      <c r="K12" s="684">
        <v>-142</v>
      </c>
      <c r="L12" s="684">
        <v>-142</v>
      </c>
      <c r="M12" s="684">
        <v>-142</v>
      </c>
      <c r="N12" s="684">
        <v>-148</v>
      </c>
      <c r="O12" s="684">
        <v>-148</v>
      </c>
      <c r="P12" s="684">
        <v>-565</v>
      </c>
      <c r="Q12" s="684">
        <v>-139</v>
      </c>
      <c r="R12" s="684">
        <v>-139</v>
      </c>
      <c r="S12" s="684">
        <v>-172</v>
      </c>
      <c r="T12" s="684">
        <v>-172</v>
      </c>
      <c r="U12" s="684">
        <v>-144</v>
      </c>
      <c r="V12" s="684">
        <v>-144</v>
      </c>
      <c r="W12" s="686">
        <v>-171</v>
      </c>
      <c r="X12" s="686">
        <v>-166</v>
      </c>
      <c r="Y12" s="686">
        <v>-626</v>
      </c>
      <c r="Z12" s="686">
        <v>-621</v>
      </c>
      <c r="AA12" s="684">
        <v>-146</v>
      </c>
      <c r="AB12" s="684">
        <v>-146</v>
      </c>
      <c r="AC12" s="684">
        <v>-180</v>
      </c>
      <c r="AD12" s="684">
        <v>-180</v>
      </c>
      <c r="AE12" s="684">
        <v>-146</v>
      </c>
      <c r="AF12" s="684">
        <v>-149</v>
      </c>
      <c r="AG12" s="684">
        <v>-272</v>
      </c>
      <c r="AH12" s="684">
        <v>-276</v>
      </c>
      <c r="AI12" s="684">
        <v>-744</v>
      </c>
      <c r="AJ12" s="684">
        <v>-751</v>
      </c>
      <c r="AK12" s="684">
        <v>-152</v>
      </c>
      <c r="AL12" s="684">
        <v>-152</v>
      </c>
      <c r="AM12" s="684">
        <v>-152</v>
      </c>
      <c r="AN12" s="684">
        <v>-150</v>
      </c>
      <c r="AO12" s="684">
        <v>-133</v>
      </c>
      <c r="AP12" s="684">
        <v>-129</v>
      </c>
      <c r="AQ12" s="684">
        <v>-176</v>
      </c>
      <c r="AR12" s="684">
        <v>-183</v>
      </c>
      <c r="AS12" s="684">
        <v>-613</v>
      </c>
      <c r="AT12" s="684">
        <v>-614</v>
      </c>
      <c r="AU12" s="684">
        <v>-152</v>
      </c>
      <c r="AV12" s="684">
        <v>-152</v>
      </c>
      <c r="AW12" s="684">
        <v>-214</v>
      </c>
      <c r="AX12" s="684">
        <v>-212</v>
      </c>
      <c r="AY12" s="684">
        <v>-169</v>
      </c>
      <c r="AZ12" s="684">
        <v>-166</v>
      </c>
      <c r="BA12" s="684">
        <v>-214</v>
      </c>
      <c r="BB12" s="684">
        <v>-263</v>
      </c>
      <c r="BC12" s="684">
        <v>-749</v>
      </c>
      <c r="BD12" s="684">
        <v>-793</v>
      </c>
      <c r="BE12" s="684">
        <v>-205</v>
      </c>
      <c r="BF12" s="684">
        <v>-205</v>
      </c>
      <c r="BG12" s="684">
        <v>-207</v>
      </c>
      <c r="BH12" s="684">
        <v>-201</v>
      </c>
      <c r="BI12" s="684">
        <v>-246</v>
      </c>
      <c r="BJ12" s="684">
        <v>-245</v>
      </c>
      <c r="BK12" s="505">
        <v>-184</v>
      </c>
      <c r="BL12" s="505">
        <v>-184</v>
      </c>
      <c r="BM12" s="505">
        <v>-842</v>
      </c>
      <c r="BN12" s="505">
        <v>-835</v>
      </c>
      <c r="BO12" s="684">
        <v>-219</v>
      </c>
      <c r="BP12" s="684">
        <v>-219</v>
      </c>
      <c r="BQ12" s="684"/>
      <c r="BR12" s="684"/>
      <c r="BS12" s="684"/>
      <c r="BT12" s="684"/>
      <c r="BU12" s="505"/>
      <c r="BV12" s="505"/>
      <c r="BW12" s="505"/>
      <c r="BX12" s="505"/>
    </row>
    <row r="13" spans="2:76" s="579" customFormat="1" ht="15" customHeight="1" thickBot="1">
      <c r="B13" s="526" t="s">
        <v>91</v>
      </c>
      <c r="C13" s="525">
        <f>SUM(C9:C12)</f>
        <v>910</v>
      </c>
      <c r="D13" s="525">
        <f>SUM(D9:D12)</f>
        <v>819</v>
      </c>
      <c r="E13" s="525">
        <f>SUM(E9:E12)</f>
        <v>765</v>
      </c>
      <c r="F13" s="525">
        <f>SUM(F9:F12)</f>
        <v>592</v>
      </c>
      <c r="G13" s="525">
        <v>3086</v>
      </c>
      <c r="H13" s="525">
        <v>953</v>
      </c>
      <c r="I13" s="525">
        <v>968</v>
      </c>
      <c r="J13" s="525">
        <v>-4146</v>
      </c>
      <c r="K13" s="525">
        <v>856</v>
      </c>
      <c r="L13" s="525">
        <v>2117</v>
      </c>
      <c r="M13" s="525">
        <v>2129</v>
      </c>
      <c r="N13" s="525">
        <v>929</v>
      </c>
      <c r="O13" s="525">
        <v>1260</v>
      </c>
      <c r="P13" s="525">
        <v>5213</v>
      </c>
      <c r="Q13" s="525">
        <v>1899</v>
      </c>
      <c r="R13" s="525">
        <v>1910</v>
      </c>
      <c r="S13" s="525">
        <v>2458</v>
      </c>
      <c r="T13" s="525">
        <v>2902</v>
      </c>
      <c r="U13" s="525">
        <v>1959</v>
      </c>
      <c r="V13" s="525">
        <v>2060</v>
      </c>
      <c r="W13" s="549">
        <v>1429</v>
      </c>
      <c r="X13" s="549">
        <v>1866</v>
      </c>
      <c r="Y13" s="525">
        <v>7745</v>
      </c>
      <c r="Z13" s="525">
        <v>8738</v>
      </c>
      <c r="AA13" s="525">
        <v>1930</v>
      </c>
      <c r="AB13" s="525">
        <v>1937</v>
      </c>
      <c r="AC13" s="525">
        <v>2590</v>
      </c>
      <c r="AD13" s="525">
        <v>2594</v>
      </c>
      <c r="AE13" s="525">
        <v>2224</v>
      </c>
      <c r="AF13" s="525">
        <v>2226</v>
      </c>
      <c r="AG13" s="525">
        <v>2813</v>
      </c>
      <c r="AH13" s="525">
        <v>2655</v>
      </c>
      <c r="AI13" s="525">
        <v>9557</v>
      </c>
      <c r="AJ13" s="525">
        <v>9412</v>
      </c>
      <c r="AK13" s="525">
        <f>SUM(AK9:AK12)</f>
        <v>2319</v>
      </c>
      <c r="AL13" s="525">
        <f>SUM(AL9:AL12)</f>
        <v>2321</v>
      </c>
      <c r="AM13" s="525">
        <v>3045</v>
      </c>
      <c r="AN13" s="525">
        <v>3058</v>
      </c>
      <c r="AO13" s="525">
        <v>2997</v>
      </c>
      <c r="AP13" s="525">
        <v>3047</v>
      </c>
      <c r="AQ13" s="525">
        <v>1918</v>
      </c>
      <c r="AR13" s="525">
        <v>2022</v>
      </c>
      <c r="AS13" s="525">
        <v>10279</v>
      </c>
      <c r="AT13" s="525">
        <v>10448</v>
      </c>
      <c r="AU13" s="525">
        <v>1896</v>
      </c>
      <c r="AV13" s="525">
        <v>1893</v>
      </c>
      <c r="AW13" s="525">
        <v>2111</v>
      </c>
      <c r="AX13" s="525">
        <v>2127</v>
      </c>
      <c r="AY13" s="525">
        <v>2389</v>
      </c>
      <c r="AZ13" s="525">
        <v>2405</v>
      </c>
      <c r="BA13" s="525">
        <v>2822</v>
      </c>
      <c r="BB13" s="525">
        <v>2089</v>
      </c>
      <c r="BC13" s="525">
        <v>9028</v>
      </c>
      <c r="BD13" s="525">
        <v>8324</v>
      </c>
      <c r="BE13" s="525">
        <v>2004</v>
      </c>
      <c r="BF13" s="525">
        <v>2014</v>
      </c>
      <c r="BG13" s="525">
        <v>2715</v>
      </c>
      <c r="BH13" s="525">
        <v>2732</v>
      </c>
      <c r="BI13" s="525">
        <v>3094</v>
      </c>
      <c r="BJ13" s="525">
        <v>3167</v>
      </c>
      <c r="BK13" s="525">
        <v>1180</v>
      </c>
      <c r="BL13" s="525">
        <v>1259</v>
      </c>
      <c r="BM13" s="525">
        <v>8993</v>
      </c>
      <c r="BN13" s="525">
        <v>9172</v>
      </c>
      <c r="BO13" s="525">
        <v>1103</v>
      </c>
      <c r="BP13" s="525">
        <v>1607</v>
      </c>
      <c r="BQ13" s="525"/>
      <c r="BR13" s="525"/>
      <c r="BS13" s="525"/>
      <c r="BT13" s="525"/>
      <c r="BU13" s="525"/>
      <c r="BV13" s="525"/>
      <c r="BW13" s="525"/>
      <c r="BX13" s="525"/>
    </row>
    <row r="14" spans="2:76" ht="9.75">
      <c r="B14" s="501" t="s">
        <v>229</v>
      </c>
      <c r="C14" s="502"/>
      <c r="D14" s="502"/>
      <c r="E14" s="541"/>
      <c r="F14" s="502"/>
      <c r="G14" s="502"/>
      <c r="H14" s="502"/>
      <c r="I14" s="502"/>
      <c r="J14" s="502"/>
      <c r="K14" s="502"/>
      <c r="L14" s="502"/>
      <c r="M14" s="502"/>
      <c r="N14" s="502"/>
      <c r="O14" s="502"/>
      <c r="P14" s="502"/>
      <c r="Q14" s="502"/>
      <c r="R14" s="502"/>
      <c r="S14" s="502"/>
      <c r="T14" s="502"/>
      <c r="U14" s="502"/>
      <c r="V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c r="BR14" s="502"/>
      <c r="BS14" s="502"/>
      <c r="BT14" s="502"/>
      <c r="BU14" s="502"/>
      <c r="BV14" s="502"/>
      <c r="BW14" s="502"/>
      <c r="BX14" s="502"/>
    </row>
    <row r="15" spans="2:76" ht="9.75">
      <c r="B15" s="501"/>
      <c r="C15" s="502"/>
      <c r="D15" s="502"/>
      <c r="E15" s="541"/>
      <c r="F15" s="502"/>
      <c r="G15" s="502"/>
      <c r="H15" s="502"/>
      <c r="I15" s="502"/>
      <c r="J15" s="502"/>
      <c r="K15" s="502"/>
      <c r="L15" s="502"/>
      <c r="M15" s="502"/>
      <c r="N15" s="502"/>
      <c r="O15" s="502"/>
      <c r="P15" s="502"/>
      <c r="Q15" s="502"/>
      <c r="R15" s="502"/>
      <c r="S15" s="502"/>
      <c r="T15" s="502"/>
      <c r="U15" s="502"/>
      <c r="V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BR15" s="502"/>
      <c r="BS15" s="502"/>
      <c r="BT15" s="502"/>
      <c r="BU15" s="502"/>
      <c r="BV15" s="502"/>
      <c r="BW15" s="502"/>
      <c r="BX15" s="502"/>
    </row>
    <row r="16" spans="2:76" ht="9.75">
      <c r="B16" s="501"/>
      <c r="C16" s="502"/>
      <c r="D16" s="502"/>
      <c r="E16" s="541"/>
      <c r="F16" s="502"/>
      <c r="G16" s="502"/>
      <c r="H16" s="502"/>
      <c r="I16" s="502"/>
      <c r="J16" s="502"/>
      <c r="K16" s="502"/>
      <c r="L16" s="502"/>
      <c r="M16" s="502"/>
      <c r="N16" s="502"/>
      <c r="O16" s="502"/>
      <c r="P16" s="502"/>
      <c r="Q16" s="502"/>
      <c r="R16" s="502"/>
      <c r="S16" s="502"/>
      <c r="T16" s="502"/>
      <c r="U16" s="502"/>
      <c r="V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2"/>
      <c r="BK16" s="502"/>
      <c r="BL16" s="502"/>
      <c r="BM16" s="502"/>
      <c r="BN16" s="502"/>
      <c r="BO16" s="502"/>
      <c r="BP16" s="502"/>
      <c r="BQ16" s="502"/>
      <c r="BR16" s="502"/>
      <c r="BS16" s="502"/>
      <c r="BT16" s="502"/>
      <c r="BU16" s="502"/>
      <c r="BV16" s="502"/>
      <c r="BW16" s="502"/>
      <c r="BX16" s="502"/>
    </row>
    <row r="17" spans="2:76" ht="17.25" customHeight="1">
      <c r="B17" s="581" t="s">
        <v>391</v>
      </c>
      <c r="C17" s="502"/>
      <c r="D17" s="502"/>
      <c r="E17" s="502"/>
      <c r="F17" s="502"/>
      <c r="G17" s="502"/>
      <c r="H17" s="502"/>
      <c r="I17" s="502"/>
      <c r="J17" s="502"/>
      <c r="K17" s="502"/>
      <c r="L17" s="502"/>
      <c r="M17" s="502"/>
      <c r="N17" s="502"/>
      <c r="O17" s="502"/>
      <c r="P17" s="502"/>
      <c r="Q17" s="502"/>
      <c r="R17" s="502"/>
      <c r="S17" s="502"/>
      <c r="T17" s="502"/>
      <c r="U17" s="502"/>
      <c r="V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row>
    <row r="18" spans="2:76" ht="9.75" customHeight="1">
      <c r="B18" s="501"/>
      <c r="C18" s="502"/>
      <c r="D18" s="502"/>
      <c r="E18" s="502"/>
      <c r="F18" s="502"/>
      <c r="G18" s="502"/>
      <c r="H18" s="502"/>
      <c r="I18" s="502"/>
      <c r="J18" s="502"/>
      <c r="K18" s="502"/>
      <c r="L18" s="502"/>
      <c r="M18" s="502"/>
      <c r="N18" s="502"/>
      <c r="O18" s="502"/>
      <c r="P18" s="502"/>
      <c r="Q18" s="502"/>
      <c r="R18" s="502"/>
      <c r="S18" s="502"/>
      <c r="T18" s="502"/>
      <c r="U18" s="502"/>
      <c r="V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2"/>
      <c r="BB18" s="502"/>
      <c r="BC18" s="502"/>
      <c r="BD18" s="502"/>
      <c r="BE18" s="502"/>
      <c r="BF18" s="502"/>
      <c r="BG18" s="502"/>
      <c r="BH18" s="502"/>
      <c r="BI18" s="502"/>
      <c r="BJ18" s="502"/>
      <c r="BK18" s="502"/>
      <c r="BL18" s="502"/>
      <c r="BM18" s="502"/>
      <c r="BN18" s="502"/>
      <c r="BO18" s="502"/>
      <c r="BP18" s="502"/>
      <c r="BQ18" s="502"/>
      <c r="BR18" s="502"/>
      <c r="BS18" s="502"/>
      <c r="BT18" s="502"/>
      <c r="BU18" s="502"/>
      <c r="BV18" s="502"/>
      <c r="BW18" s="502"/>
      <c r="BX18" s="502"/>
    </row>
    <row r="19" spans="2:76" ht="63" customHeight="1">
      <c r="B19" s="500" t="s">
        <v>215</v>
      </c>
      <c r="C19" s="500" t="s">
        <v>152</v>
      </c>
      <c r="D19" s="500" t="s">
        <v>153</v>
      </c>
      <c r="E19" s="500" t="s">
        <v>154</v>
      </c>
      <c r="F19" s="500" t="s">
        <v>155</v>
      </c>
      <c r="G19" s="500" t="s">
        <v>156</v>
      </c>
      <c r="H19" s="500" t="s">
        <v>135</v>
      </c>
      <c r="I19" s="500" t="s">
        <v>223</v>
      </c>
      <c r="J19" s="500" t="s">
        <v>136</v>
      </c>
      <c r="K19" s="500" t="s">
        <v>224</v>
      </c>
      <c r="L19" s="500" t="s">
        <v>137</v>
      </c>
      <c r="M19" s="500" t="s">
        <v>225</v>
      </c>
      <c r="N19" s="500" t="s">
        <v>138</v>
      </c>
      <c r="O19" s="500" t="s">
        <v>226</v>
      </c>
      <c r="P19" s="500" t="s">
        <v>227</v>
      </c>
      <c r="Q19" s="500" t="s">
        <v>140</v>
      </c>
      <c r="R19" s="500" t="s">
        <v>387</v>
      </c>
      <c r="S19" s="500" t="s">
        <v>141</v>
      </c>
      <c r="T19" s="500" t="s">
        <v>228</v>
      </c>
      <c r="U19" s="500" t="s">
        <v>157</v>
      </c>
      <c r="V19" s="500" t="s">
        <v>388</v>
      </c>
      <c r="W19" s="500" t="s">
        <v>158</v>
      </c>
      <c r="X19" s="500" t="s">
        <v>390</v>
      </c>
      <c r="Y19" s="500" t="s">
        <v>159</v>
      </c>
      <c r="Z19" s="500" t="s">
        <v>432</v>
      </c>
      <c r="AA19" s="500" t="s">
        <v>393</v>
      </c>
      <c r="AB19" s="500" t="s">
        <v>398</v>
      </c>
      <c r="AC19" s="500" t="s">
        <v>394</v>
      </c>
      <c r="AD19" s="500" t="s">
        <v>430</v>
      </c>
      <c r="AE19" s="500" t="s">
        <v>395</v>
      </c>
      <c r="AF19" s="500" t="s">
        <v>431</v>
      </c>
      <c r="AG19" s="500" t="s">
        <v>396</v>
      </c>
      <c r="AH19" s="500" t="s">
        <v>437</v>
      </c>
      <c r="AI19" s="500" t="s">
        <v>397</v>
      </c>
      <c r="AJ19" s="500" t="s">
        <v>438</v>
      </c>
      <c r="AK19" s="500" t="s">
        <v>440</v>
      </c>
      <c r="AL19" s="500" t="s">
        <v>449</v>
      </c>
      <c r="AM19" s="500" t="s">
        <v>441</v>
      </c>
      <c r="AN19" s="500" t="s">
        <v>450</v>
      </c>
      <c r="AO19" s="500" t="s">
        <v>442</v>
      </c>
      <c r="AP19" s="500" t="s">
        <v>451</v>
      </c>
      <c r="AQ19" s="500" t="s">
        <v>443</v>
      </c>
      <c r="AR19" s="500" t="s">
        <v>452</v>
      </c>
      <c r="AS19" s="500" t="s">
        <v>444</v>
      </c>
      <c r="AT19" s="500" t="s">
        <v>453</v>
      </c>
      <c r="AU19" s="500" t="s">
        <v>472</v>
      </c>
      <c r="AV19" s="500" t="s">
        <v>481</v>
      </c>
      <c r="AW19" s="500" t="s">
        <v>473</v>
      </c>
      <c r="AX19" s="500" t="s">
        <v>482</v>
      </c>
      <c r="AY19" s="500" t="s">
        <v>474</v>
      </c>
      <c r="AZ19" s="500" t="s">
        <v>483</v>
      </c>
      <c r="BA19" s="500" t="s">
        <v>475</v>
      </c>
      <c r="BB19" s="500" t="s">
        <v>484</v>
      </c>
      <c r="BC19" s="500" t="s">
        <v>476</v>
      </c>
      <c r="BD19" s="500" t="s">
        <v>485</v>
      </c>
      <c r="BE19" s="500" t="s">
        <v>525</v>
      </c>
      <c r="BF19" s="500" t="s">
        <v>534</v>
      </c>
      <c r="BG19" s="500" t="s">
        <v>526</v>
      </c>
      <c r="BH19" s="500" t="s">
        <v>535</v>
      </c>
      <c r="BI19" s="500" t="s">
        <v>527</v>
      </c>
      <c r="BJ19" s="500" t="s">
        <v>536</v>
      </c>
      <c r="BK19" s="500" t="s">
        <v>528</v>
      </c>
      <c r="BL19" s="500" t="s">
        <v>537</v>
      </c>
      <c r="BM19" s="500" t="s">
        <v>529</v>
      </c>
      <c r="BN19" s="500" t="s">
        <v>538</v>
      </c>
      <c r="BO19" s="500" t="s">
        <v>582</v>
      </c>
      <c r="BP19" s="500" t="s">
        <v>591</v>
      </c>
      <c r="BQ19" s="500" t="s">
        <v>583</v>
      </c>
      <c r="BR19" s="500" t="s">
        <v>592</v>
      </c>
      <c r="BS19" s="500" t="s">
        <v>584</v>
      </c>
      <c r="BT19" s="500" t="s">
        <v>593</v>
      </c>
      <c r="BU19" s="500" t="s">
        <v>585</v>
      </c>
      <c r="BV19" s="500" t="s">
        <v>594</v>
      </c>
      <c r="BW19" s="500" t="s">
        <v>586</v>
      </c>
      <c r="BX19" s="500" t="s">
        <v>595</v>
      </c>
    </row>
    <row r="20" spans="2:76" ht="17.25" customHeight="1">
      <c r="B20" s="676" t="s">
        <v>216</v>
      </c>
      <c r="C20" s="675">
        <v>241</v>
      </c>
      <c r="D20" s="675">
        <v>238</v>
      </c>
      <c r="E20" s="675">
        <v>235</v>
      </c>
      <c r="F20" s="675">
        <v>244</v>
      </c>
      <c r="G20" s="675">
        <v>958</v>
      </c>
      <c r="H20" s="675">
        <v>227</v>
      </c>
      <c r="I20" s="675">
        <v>227</v>
      </c>
      <c r="J20" s="675">
        <v>232</v>
      </c>
      <c r="K20" s="675">
        <v>232</v>
      </c>
      <c r="L20" s="675">
        <v>146</v>
      </c>
      <c r="M20" s="675">
        <v>146</v>
      </c>
      <c r="N20" s="675">
        <v>150</v>
      </c>
      <c r="O20" s="675">
        <v>150</v>
      </c>
      <c r="P20" s="675">
        <v>755</v>
      </c>
      <c r="Q20" s="675">
        <v>153</v>
      </c>
      <c r="R20" s="675">
        <v>153</v>
      </c>
      <c r="S20" s="675">
        <v>158</v>
      </c>
      <c r="T20" s="675">
        <v>158</v>
      </c>
      <c r="U20" s="675">
        <v>161</v>
      </c>
      <c r="V20" s="675">
        <v>161</v>
      </c>
      <c r="W20" s="677">
        <v>172</v>
      </c>
      <c r="X20" s="677">
        <v>172</v>
      </c>
      <c r="Y20" s="677">
        <v>644</v>
      </c>
      <c r="Z20" s="677">
        <v>644</v>
      </c>
      <c r="AA20" s="675">
        <v>167</v>
      </c>
      <c r="AB20" s="675">
        <v>167</v>
      </c>
      <c r="AC20" s="675">
        <v>159</v>
      </c>
      <c r="AD20" s="675">
        <v>159</v>
      </c>
      <c r="AE20" s="675">
        <v>176</v>
      </c>
      <c r="AF20" s="675">
        <v>176</v>
      </c>
      <c r="AG20" s="675">
        <v>187</v>
      </c>
      <c r="AH20" s="675">
        <v>187</v>
      </c>
      <c r="AI20" s="675">
        <v>689</v>
      </c>
      <c r="AJ20" s="675">
        <v>689</v>
      </c>
      <c r="AK20" s="675">
        <f>142+38</f>
        <v>180</v>
      </c>
      <c r="AL20" s="675">
        <f>142+38</f>
        <v>180</v>
      </c>
      <c r="AM20" s="675">
        <v>186</v>
      </c>
      <c r="AN20" s="675">
        <v>186</v>
      </c>
      <c r="AO20" s="675">
        <v>202</v>
      </c>
      <c r="AP20" s="675">
        <v>202</v>
      </c>
      <c r="AQ20" s="675">
        <v>239</v>
      </c>
      <c r="AR20" s="675">
        <v>239</v>
      </c>
      <c r="AS20" s="675">
        <v>807</v>
      </c>
      <c r="AT20" s="675">
        <v>807</v>
      </c>
      <c r="AU20" s="675">
        <v>204</v>
      </c>
      <c r="AV20" s="675">
        <v>204</v>
      </c>
      <c r="AW20" s="675">
        <v>241</v>
      </c>
      <c r="AX20" s="675">
        <v>241</v>
      </c>
      <c r="AY20" s="675">
        <v>247</v>
      </c>
      <c r="AZ20" s="675">
        <v>247</v>
      </c>
      <c r="BA20" s="675">
        <v>268</v>
      </c>
      <c r="BB20" s="675">
        <v>268</v>
      </c>
      <c r="BC20" s="675">
        <v>960</v>
      </c>
      <c r="BD20" s="675">
        <v>960</v>
      </c>
      <c r="BE20" s="675">
        <v>351</v>
      </c>
      <c r="BF20" s="675">
        <v>351</v>
      </c>
      <c r="BG20" s="675">
        <v>364</v>
      </c>
      <c r="BH20" s="675">
        <v>364</v>
      </c>
      <c r="BI20" s="675">
        <v>363</v>
      </c>
      <c r="BJ20" s="675">
        <v>363</v>
      </c>
      <c r="BK20" s="503">
        <v>381</v>
      </c>
      <c r="BL20" s="503">
        <v>381</v>
      </c>
      <c r="BM20" s="503">
        <v>1459</v>
      </c>
      <c r="BN20" s="503">
        <v>1459</v>
      </c>
      <c r="BO20" s="675">
        <v>366</v>
      </c>
      <c r="BP20" s="675">
        <v>366</v>
      </c>
      <c r="BQ20" s="675"/>
      <c r="BR20" s="675"/>
      <c r="BS20" s="675"/>
      <c r="BT20" s="675"/>
      <c r="BU20" s="503"/>
      <c r="BV20" s="503"/>
      <c r="BW20" s="503"/>
      <c r="BX20" s="503"/>
    </row>
    <row r="21" spans="2:76" ht="15" customHeight="1" thickBot="1">
      <c r="B21" s="676" t="s">
        <v>218</v>
      </c>
      <c r="C21" s="675">
        <v>167</v>
      </c>
      <c r="D21" s="675">
        <v>167</v>
      </c>
      <c r="E21" s="675">
        <v>168</v>
      </c>
      <c r="F21" s="675">
        <v>173</v>
      </c>
      <c r="G21" s="675">
        <v>675</v>
      </c>
      <c r="H21" s="675">
        <v>161</v>
      </c>
      <c r="I21" s="675">
        <v>161</v>
      </c>
      <c r="J21" s="675">
        <v>161</v>
      </c>
      <c r="K21" s="675">
        <v>161</v>
      </c>
      <c r="L21" s="675">
        <v>164</v>
      </c>
      <c r="M21" s="675">
        <v>164</v>
      </c>
      <c r="N21" s="675">
        <v>167</v>
      </c>
      <c r="O21" s="675">
        <v>167</v>
      </c>
      <c r="P21" s="675">
        <v>653</v>
      </c>
      <c r="Q21" s="675">
        <v>157</v>
      </c>
      <c r="R21" s="675">
        <v>157</v>
      </c>
      <c r="S21" s="675">
        <v>156</v>
      </c>
      <c r="T21" s="675">
        <v>156</v>
      </c>
      <c r="U21" s="675">
        <v>157</v>
      </c>
      <c r="V21" s="675">
        <v>157</v>
      </c>
      <c r="W21" s="677">
        <v>155</v>
      </c>
      <c r="X21" s="677">
        <v>155</v>
      </c>
      <c r="Y21" s="677">
        <v>625</v>
      </c>
      <c r="Z21" s="677">
        <v>625</v>
      </c>
      <c r="AA21" s="675">
        <v>157</v>
      </c>
      <c r="AB21" s="675">
        <v>157</v>
      </c>
      <c r="AC21" s="675">
        <v>153</v>
      </c>
      <c r="AD21" s="675">
        <v>153</v>
      </c>
      <c r="AE21" s="675">
        <v>152</v>
      </c>
      <c r="AF21" s="675">
        <v>152</v>
      </c>
      <c r="AG21" s="675">
        <v>166</v>
      </c>
      <c r="AH21" s="675">
        <v>166</v>
      </c>
      <c r="AI21" s="675">
        <v>628</v>
      </c>
      <c r="AJ21" s="675">
        <v>628</v>
      </c>
      <c r="AK21" s="675">
        <f>165+16</f>
        <v>181</v>
      </c>
      <c r="AL21" s="675">
        <f>165+16</f>
        <v>181</v>
      </c>
      <c r="AM21" s="675">
        <v>188</v>
      </c>
      <c r="AN21" s="675">
        <v>188</v>
      </c>
      <c r="AO21" s="675">
        <v>192</v>
      </c>
      <c r="AP21" s="675">
        <v>192</v>
      </c>
      <c r="AQ21" s="675">
        <v>200</v>
      </c>
      <c r="AR21" s="675">
        <v>200</v>
      </c>
      <c r="AS21" s="675">
        <v>761</v>
      </c>
      <c r="AT21" s="675">
        <v>761</v>
      </c>
      <c r="AU21" s="675">
        <v>208</v>
      </c>
      <c r="AV21" s="675">
        <v>208</v>
      </c>
      <c r="AW21" s="675">
        <v>210</v>
      </c>
      <c r="AX21" s="675">
        <v>210</v>
      </c>
      <c r="AY21" s="675">
        <v>205</v>
      </c>
      <c r="AZ21" s="675">
        <v>205</v>
      </c>
      <c r="BA21" s="675">
        <v>208</v>
      </c>
      <c r="BB21" s="675">
        <v>208</v>
      </c>
      <c r="BC21" s="675">
        <v>831</v>
      </c>
      <c r="BD21" s="675">
        <v>831</v>
      </c>
      <c r="BE21" s="675">
        <v>220</v>
      </c>
      <c r="BF21" s="675">
        <v>220</v>
      </c>
      <c r="BG21" s="675">
        <v>225</v>
      </c>
      <c r="BH21" s="675">
        <v>225</v>
      </c>
      <c r="BI21" s="675">
        <v>232</v>
      </c>
      <c r="BJ21" s="675">
        <v>232</v>
      </c>
      <c r="BK21" s="503">
        <v>244</v>
      </c>
      <c r="BL21" s="503">
        <v>244</v>
      </c>
      <c r="BM21" s="503">
        <v>921</v>
      </c>
      <c r="BN21" s="503">
        <v>921</v>
      </c>
      <c r="BO21" s="675">
        <v>258</v>
      </c>
      <c r="BP21" s="675">
        <v>258</v>
      </c>
      <c r="BQ21" s="675"/>
      <c r="BR21" s="675"/>
      <c r="BS21" s="675"/>
      <c r="BT21" s="675"/>
      <c r="BU21" s="503"/>
      <c r="BV21" s="503"/>
      <c r="BW21" s="503"/>
      <c r="BX21" s="503"/>
    </row>
    <row r="22" spans="2:76" s="579" customFormat="1" ht="15" customHeight="1" thickBot="1">
      <c r="B22" s="526" t="s">
        <v>90</v>
      </c>
      <c r="C22" s="525">
        <f>C20+C21</f>
        <v>408</v>
      </c>
      <c r="D22" s="525">
        <f>D20+D21</f>
        <v>405</v>
      </c>
      <c r="E22" s="525">
        <f>E20+E21</f>
        <v>403</v>
      </c>
      <c r="F22" s="525">
        <f>F20+F21</f>
        <v>417</v>
      </c>
      <c r="G22" s="525">
        <v>1633</v>
      </c>
      <c r="H22" s="525">
        <v>388</v>
      </c>
      <c r="I22" s="525">
        <v>388</v>
      </c>
      <c r="J22" s="525">
        <v>393</v>
      </c>
      <c r="K22" s="525">
        <v>393</v>
      </c>
      <c r="L22" s="525">
        <v>310</v>
      </c>
      <c r="M22" s="525">
        <v>310</v>
      </c>
      <c r="N22" s="525">
        <v>317</v>
      </c>
      <c r="O22" s="525">
        <v>317</v>
      </c>
      <c r="P22" s="525">
        <v>1408</v>
      </c>
      <c r="Q22" s="525">
        <v>310</v>
      </c>
      <c r="R22" s="525">
        <v>310</v>
      </c>
      <c r="S22" s="525">
        <v>314</v>
      </c>
      <c r="T22" s="525">
        <v>314</v>
      </c>
      <c r="U22" s="525">
        <v>318</v>
      </c>
      <c r="V22" s="525">
        <v>318</v>
      </c>
      <c r="W22" s="549">
        <v>327</v>
      </c>
      <c r="X22" s="549">
        <v>327</v>
      </c>
      <c r="Y22" s="525">
        <v>1269</v>
      </c>
      <c r="Z22" s="525">
        <v>1269</v>
      </c>
      <c r="AA22" s="525">
        <v>324</v>
      </c>
      <c r="AB22" s="525">
        <v>324</v>
      </c>
      <c r="AC22" s="525">
        <v>312</v>
      </c>
      <c r="AD22" s="525">
        <v>312</v>
      </c>
      <c r="AE22" s="525">
        <v>328</v>
      </c>
      <c r="AF22" s="525">
        <v>328</v>
      </c>
      <c r="AG22" s="525">
        <v>353</v>
      </c>
      <c r="AH22" s="525">
        <v>353</v>
      </c>
      <c r="AI22" s="525">
        <v>1317</v>
      </c>
      <c r="AJ22" s="525">
        <v>1317</v>
      </c>
      <c r="AK22" s="525">
        <f>AK20+AK21</f>
        <v>361</v>
      </c>
      <c r="AL22" s="525">
        <f>AL20+AL21</f>
        <v>361</v>
      </c>
      <c r="AM22" s="525">
        <v>374</v>
      </c>
      <c r="AN22" s="525">
        <v>374</v>
      </c>
      <c r="AO22" s="525">
        <v>394</v>
      </c>
      <c r="AP22" s="525">
        <v>394</v>
      </c>
      <c r="AQ22" s="525">
        <v>439</v>
      </c>
      <c r="AR22" s="525">
        <v>439</v>
      </c>
      <c r="AS22" s="525">
        <v>1568</v>
      </c>
      <c r="AT22" s="525">
        <v>1568</v>
      </c>
      <c r="AU22" s="525">
        <v>412</v>
      </c>
      <c r="AV22" s="525">
        <v>412</v>
      </c>
      <c r="AW22" s="525">
        <v>451</v>
      </c>
      <c r="AX22" s="525">
        <v>451</v>
      </c>
      <c r="AY22" s="525">
        <v>452</v>
      </c>
      <c r="AZ22" s="525">
        <v>452</v>
      </c>
      <c r="BA22" s="525">
        <v>476</v>
      </c>
      <c r="BB22" s="525">
        <v>476</v>
      </c>
      <c r="BC22" s="525">
        <v>1791</v>
      </c>
      <c r="BD22" s="525">
        <v>1791</v>
      </c>
      <c r="BE22" s="525">
        <v>571</v>
      </c>
      <c r="BF22" s="525">
        <v>571</v>
      </c>
      <c r="BG22" s="525">
        <v>589</v>
      </c>
      <c r="BH22" s="525">
        <v>589</v>
      </c>
      <c r="BI22" s="525">
        <v>595</v>
      </c>
      <c r="BJ22" s="525">
        <v>595</v>
      </c>
      <c r="BK22" s="525">
        <v>625</v>
      </c>
      <c r="BL22" s="525">
        <v>625</v>
      </c>
      <c r="BM22" s="525">
        <v>2380</v>
      </c>
      <c r="BN22" s="525">
        <v>2380</v>
      </c>
      <c r="BO22" s="525">
        <v>624</v>
      </c>
      <c r="BP22" s="525">
        <v>624</v>
      </c>
      <c r="BQ22" s="525"/>
      <c r="BR22" s="525"/>
      <c r="BS22" s="525"/>
      <c r="BT22" s="525"/>
      <c r="BU22" s="525"/>
      <c r="BV22" s="525"/>
      <c r="BW22" s="525"/>
      <c r="BX22" s="525"/>
    </row>
    <row r="23" spans="2:76" ht="15" customHeight="1">
      <c r="B23" s="681" t="s">
        <v>220</v>
      </c>
      <c r="C23" s="675">
        <v>86</v>
      </c>
      <c r="D23" s="675">
        <v>87</v>
      </c>
      <c r="E23" s="675">
        <v>90</v>
      </c>
      <c r="F23" s="675">
        <v>88</v>
      </c>
      <c r="G23" s="675">
        <v>351</v>
      </c>
      <c r="H23" s="675">
        <v>90</v>
      </c>
      <c r="I23" s="675">
        <v>90</v>
      </c>
      <c r="J23" s="675">
        <v>85</v>
      </c>
      <c r="K23" s="675">
        <v>85</v>
      </c>
      <c r="L23" s="687">
        <v>89</v>
      </c>
      <c r="M23" s="687">
        <v>89</v>
      </c>
      <c r="N23" s="675">
        <v>91</v>
      </c>
      <c r="O23" s="675">
        <v>91</v>
      </c>
      <c r="P23" s="675">
        <v>355</v>
      </c>
      <c r="Q23" s="675">
        <v>91</v>
      </c>
      <c r="R23" s="675">
        <v>91</v>
      </c>
      <c r="S23" s="675">
        <v>90</v>
      </c>
      <c r="T23" s="675">
        <v>90</v>
      </c>
      <c r="U23" s="675">
        <v>92</v>
      </c>
      <c r="V23" s="675">
        <v>92</v>
      </c>
      <c r="W23" s="677">
        <v>95</v>
      </c>
      <c r="X23" s="677">
        <v>95</v>
      </c>
      <c r="Y23" s="677">
        <v>368</v>
      </c>
      <c r="Z23" s="677">
        <v>368</v>
      </c>
      <c r="AA23" s="675">
        <v>97</v>
      </c>
      <c r="AB23" s="675">
        <v>97</v>
      </c>
      <c r="AC23" s="675">
        <v>99</v>
      </c>
      <c r="AD23" s="675">
        <v>99</v>
      </c>
      <c r="AE23" s="675">
        <v>99</v>
      </c>
      <c r="AF23" s="675">
        <v>99</v>
      </c>
      <c r="AG23" s="675">
        <v>97</v>
      </c>
      <c r="AH23" s="675">
        <v>97</v>
      </c>
      <c r="AI23" s="675">
        <v>392</v>
      </c>
      <c r="AJ23" s="675">
        <v>392</v>
      </c>
      <c r="AK23" s="675">
        <v>103</v>
      </c>
      <c r="AL23" s="675">
        <v>103</v>
      </c>
      <c r="AM23" s="675">
        <v>103</v>
      </c>
      <c r="AN23" s="675">
        <v>103</v>
      </c>
      <c r="AO23" s="675">
        <v>104</v>
      </c>
      <c r="AP23" s="675">
        <v>104</v>
      </c>
      <c r="AQ23" s="675">
        <v>112</v>
      </c>
      <c r="AR23" s="675">
        <v>112</v>
      </c>
      <c r="AS23" s="675">
        <v>422</v>
      </c>
      <c r="AT23" s="675">
        <v>422</v>
      </c>
      <c r="AU23" s="675">
        <v>114</v>
      </c>
      <c r="AV23" s="675">
        <v>114</v>
      </c>
      <c r="AW23" s="675">
        <v>114</v>
      </c>
      <c r="AX23" s="675">
        <v>114</v>
      </c>
      <c r="AY23" s="675">
        <v>115</v>
      </c>
      <c r="AZ23" s="675">
        <v>115</v>
      </c>
      <c r="BA23" s="675">
        <v>118</v>
      </c>
      <c r="BB23" s="675">
        <v>118</v>
      </c>
      <c r="BC23" s="675">
        <v>461</v>
      </c>
      <c r="BD23" s="675">
        <v>461</v>
      </c>
      <c r="BE23" s="675">
        <v>157</v>
      </c>
      <c r="BF23" s="675">
        <v>157</v>
      </c>
      <c r="BG23" s="675">
        <v>153</v>
      </c>
      <c r="BH23" s="675">
        <v>153</v>
      </c>
      <c r="BI23" s="675">
        <v>158</v>
      </c>
      <c r="BJ23" s="675">
        <v>158</v>
      </c>
      <c r="BK23" s="503">
        <v>162</v>
      </c>
      <c r="BL23" s="503">
        <v>162</v>
      </c>
      <c r="BM23" s="503">
        <v>630</v>
      </c>
      <c r="BN23" s="503">
        <v>630</v>
      </c>
      <c r="BO23" s="675">
        <v>167</v>
      </c>
      <c r="BP23" s="675">
        <v>167</v>
      </c>
      <c r="BQ23" s="675"/>
      <c r="BR23" s="675"/>
      <c r="BS23" s="675"/>
      <c r="BT23" s="675"/>
      <c r="BU23" s="503"/>
      <c r="BV23" s="503"/>
      <c r="BW23" s="503"/>
      <c r="BX23" s="503"/>
    </row>
    <row r="24" spans="2:76" ht="15" customHeight="1">
      <c r="B24" s="681" t="s">
        <v>221</v>
      </c>
      <c r="C24" s="675">
        <v>0</v>
      </c>
      <c r="D24" s="675">
        <v>1</v>
      </c>
      <c r="E24" s="675">
        <v>1</v>
      </c>
      <c r="F24" s="682">
        <v>4</v>
      </c>
      <c r="G24" s="675">
        <v>6</v>
      </c>
      <c r="H24" s="675">
        <v>17</v>
      </c>
      <c r="I24" s="675">
        <v>17</v>
      </c>
      <c r="J24" s="675">
        <v>20</v>
      </c>
      <c r="K24" s="675">
        <v>20</v>
      </c>
      <c r="L24" s="687">
        <v>37</v>
      </c>
      <c r="M24" s="687">
        <v>37</v>
      </c>
      <c r="N24" s="675">
        <v>48</v>
      </c>
      <c r="O24" s="675">
        <v>48</v>
      </c>
      <c r="P24" s="675">
        <v>122</v>
      </c>
      <c r="Q24" s="675">
        <v>34</v>
      </c>
      <c r="R24" s="675">
        <v>34</v>
      </c>
      <c r="S24" s="675">
        <v>39</v>
      </c>
      <c r="T24" s="675">
        <v>39</v>
      </c>
      <c r="U24" s="675">
        <v>36</v>
      </c>
      <c r="V24" s="675">
        <v>36</v>
      </c>
      <c r="W24" s="677">
        <v>64</v>
      </c>
      <c r="X24" s="677">
        <v>64</v>
      </c>
      <c r="Y24" s="677">
        <v>173</v>
      </c>
      <c r="Z24" s="677">
        <v>173</v>
      </c>
      <c r="AA24" s="675">
        <v>71</v>
      </c>
      <c r="AB24" s="675">
        <v>71</v>
      </c>
      <c r="AC24" s="675">
        <v>72</v>
      </c>
      <c r="AD24" s="675">
        <v>72</v>
      </c>
      <c r="AE24" s="675">
        <v>85</v>
      </c>
      <c r="AF24" s="675">
        <v>85</v>
      </c>
      <c r="AG24" s="675">
        <v>73</v>
      </c>
      <c r="AH24" s="675">
        <v>73</v>
      </c>
      <c r="AI24" s="675">
        <v>301</v>
      </c>
      <c r="AJ24" s="675">
        <v>301</v>
      </c>
      <c r="AK24" s="675">
        <v>75</v>
      </c>
      <c r="AL24" s="675">
        <v>75</v>
      </c>
      <c r="AM24" s="675">
        <v>78</v>
      </c>
      <c r="AN24" s="675">
        <v>78</v>
      </c>
      <c r="AO24" s="675">
        <v>89</v>
      </c>
      <c r="AP24" s="675">
        <v>89</v>
      </c>
      <c r="AQ24" s="675">
        <v>76</v>
      </c>
      <c r="AR24" s="675">
        <v>76</v>
      </c>
      <c r="AS24" s="675">
        <v>318</v>
      </c>
      <c r="AT24" s="675">
        <v>318</v>
      </c>
      <c r="AU24" s="675">
        <v>75</v>
      </c>
      <c r="AV24" s="675">
        <v>75</v>
      </c>
      <c r="AW24" s="675">
        <v>82</v>
      </c>
      <c r="AX24" s="675">
        <v>82</v>
      </c>
      <c r="AY24" s="675">
        <v>80</v>
      </c>
      <c r="AZ24" s="675">
        <v>80</v>
      </c>
      <c r="BA24" s="675">
        <v>71</v>
      </c>
      <c r="BB24" s="675">
        <v>71</v>
      </c>
      <c r="BC24" s="675">
        <v>308</v>
      </c>
      <c r="BD24" s="675">
        <v>308</v>
      </c>
      <c r="BE24" s="675">
        <v>70</v>
      </c>
      <c r="BF24" s="675">
        <v>70</v>
      </c>
      <c r="BG24" s="675">
        <v>66</v>
      </c>
      <c r="BH24" s="675">
        <v>66</v>
      </c>
      <c r="BI24" s="675">
        <v>100</v>
      </c>
      <c r="BJ24" s="675">
        <v>100</v>
      </c>
      <c r="BK24" s="503">
        <v>83</v>
      </c>
      <c r="BL24" s="503">
        <v>83</v>
      </c>
      <c r="BM24" s="503">
        <v>319</v>
      </c>
      <c r="BN24" s="503">
        <v>319</v>
      </c>
      <c r="BO24" s="675">
        <v>94</v>
      </c>
      <c r="BP24" s="675">
        <v>94</v>
      </c>
      <c r="BQ24" s="675"/>
      <c r="BR24" s="675"/>
      <c r="BS24" s="675"/>
      <c r="BT24" s="675"/>
      <c r="BU24" s="503"/>
      <c r="BV24" s="503"/>
      <c r="BW24" s="503"/>
      <c r="BX24" s="503"/>
    </row>
    <row r="25" spans="2:76" ht="15" customHeight="1" thickBot="1">
      <c r="B25" s="683" t="s">
        <v>222</v>
      </c>
      <c r="C25" s="684">
        <v>29</v>
      </c>
      <c r="D25" s="684">
        <v>27</v>
      </c>
      <c r="E25" s="684">
        <v>32</v>
      </c>
      <c r="F25" s="685">
        <v>33</v>
      </c>
      <c r="G25" s="684">
        <v>121</v>
      </c>
      <c r="H25" s="684">
        <v>27</v>
      </c>
      <c r="I25" s="684">
        <v>27</v>
      </c>
      <c r="J25" s="684">
        <v>26</v>
      </c>
      <c r="K25" s="684">
        <v>26</v>
      </c>
      <c r="L25" s="687">
        <v>24</v>
      </c>
      <c r="M25" s="687">
        <v>24</v>
      </c>
      <c r="N25" s="684">
        <v>29</v>
      </c>
      <c r="O25" s="684">
        <v>29</v>
      </c>
      <c r="P25" s="684">
        <v>106</v>
      </c>
      <c r="Q25" s="684">
        <v>17</v>
      </c>
      <c r="R25" s="684">
        <v>17</v>
      </c>
      <c r="S25" s="684">
        <v>21</v>
      </c>
      <c r="T25" s="684">
        <v>21</v>
      </c>
      <c r="U25" s="684">
        <v>23</v>
      </c>
      <c r="V25" s="684">
        <v>23</v>
      </c>
      <c r="W25" s="686">
        <v>24</v>
      </c>
      <c r="X25" s="686">
        <v>24</v>
      </c>
      <c r="Y25" s="686">
        <v>85</v>
      </c>
      <c r="Z25" s="686">
        <v>85</v>
      </c>
      <c r="AA25" s="684">
        <v>23</v>
      </c>
      <c r="AB25" s="684">
        <v>23</v>
      </c>
      <c r="AC25" s="684">
        <v>25</v>
      </c>
      <c r="AD25" s="684">
        <v>25</v>
      </c>
      <c r="AE25" s="684">
        <v>25</v>
      </c>
      <c r="AF25" s="684">
        <v>25</v>
      </c>
      <c r="AG25" s="684">
        <v>27</v>
      </c>
      <c r="AH25" s="684">
        <v>27</v>
      </c>
      <c r="AI25" s="684">
        <v>100</v>
      </c>
      <c r="AJ25" s="684">
        <v>100</v>
      </c>
      <c r="AK25" s="684">
        <v>23</v>
      </c>
      <c r="AL25" s="684">
        <v>23</v>
      </c>
      <c r="AM25" s="684">
        <v>26</v>
      </c>
      <c r="AN25" s="684">
        <v>26</v>
      </c>
      <c r="AO25" s="684">
        <v>29</v>
      </c>
      <c r="AP25" s="684">
        <v>29</v>
      </c>
      <c r="AQ25" s="684">
        <v>35</v>
      </c>
      <c r="AR25" s="684">
        <v>35</v>
      </c>
      <c r="AS25" s="684">
        <v>113</v>
      </c>
      <c r="AT25" s="684">
        <v>113</v>
      </c>
      <c r="AU25" s="684">
        <v>25</v>
      </c>
      <c r="AV25" s="684">
        <v>25</v>
      </c>
      <c r="AW25" s="684">
        <v>26</v>
      </c>
      <c r="AX25" s="684">
        <v>26</v>
      </c>
      <c r="AY25" s="684">
        <v>30</v>
      </c>
      <c r="AZ25" s="684">
        <v>30</v>
      </c>
      <c r="BA25" s="684">
        <v>32</v>
      </c>
      <c r="BB25" s="684">
        <v>32</v>
      </c>
      <c r="BC25" s="684">
        <v>113</v>
      </c>
      <c r="BD25" s="684">
        <v>113</v>
      </c>
      <c r="BE25" s="684">
        <v>35</v>
      </c>
      <c r="BF25" s="684">
        <v>35</v>
      </c>
      <c r="BG25" s="684">
        <v>38</v>
      </c>
      <c r="BH25" s="684">
        <v>38</v>
      </c>
      <c r="BI25" s="684">
        <v>40</v>
      </c>
      <c r="BJ25" s="684">
        <v>40</v>
      </c>
      <c r="BK25" s="505">
        <v>55</v>
      </c>
      <c r="BL25" s="505">
        <v>55</v>
      </c>
      <c r="BM25" s="505">
        <v>168</v>
      </c>
      <c r="BN25" s="505">
        <v>168</v>
      </c>
      <c r="BO25" s="684">
        <v>50</v>
      </c>
      <c r="BP25" s="684">
        <v>50</v>
      </c>
      <c r="BQ25" s="684"/>
      <c r="BR25" s="684"/>
      <c r="BS25" s="684"/>
      <c r="BT25" s="684"/>
      <c r="BU25" s="505"/>
      <c r="BV25" s="505"/>
      <c r="BW25" s="505"/>
      <c r="BX25" s="505"/>
    </row>
    <row r="26" spans="2:76" s="579" customFormat="1" ht="15" customHeight="1" thickBot="1">
      <c r="B26" s="526" t="s">
        <v>391</v>
      </c>
      <c r="C26" s="525">
        <f>SUM(C22:C25)</f>
        <v>523</v>
      </c>
      <c r="D26" s="525">
        <f>SUM(D22:D25)</f>
        <v>520</v>
      </c>
      <c r="E26" s="525">
        <f>SUM(E22:E25)</f>
        <v>526</v>
      </c>
      <c r="F26" s="525">
        <f>SUM(F22:F25)</f>
        <v>542</v>
      </c>
      <c r="G26" s="525">
        <v>2111</v>
      </c>
      <c r="H26" s="525">
        <v>522</v>
      </c>
      <c r="I26" s="525">
        <v>522</v>
      </c>
      <c r="J26" s="525">
        <v>524</v>
      </c>
      <c r="K26" s="525">
        <v>524</v>
      </c>
      <c r="L26" s="525">
        <v>460</v>
      </c>
      <c r="M26" s="525">
        <v>460</v>
      </c>
      <c r="N26" s="525">
        <v>485</v>
      </c>
      <c r="O26" s="525">
        <v>485</v>
      </c>
      <c r="P26" s="525">
        <v>1991</v>
      </c>
      <c r="Q26" s="525">
        <v>452</v>
      </c>
      <c r="R26" s="525">
        <v>452</v>
      </c>
      <c r="S26" s="525">
        <v>464</v>
      </c>
      <c r="T26" s="525">
        <v>464</v>
      </c>
      <c r="U26" s="525">
        <v>469</v>
      </c>
      <c r="V26" s="525">
        <v>469</v>
      </c>
      <c r="W26" s="549">
        <v>510</v>
      </c>
      <c r="X26" s="549">
        <v>510</v>
      </c>
      <c r="Y26" s="525">
        <v>1895</v>
      </c>
      <c r="Z26" s="525">
        <v>1895</v>
      </c>
      <c r="AA26" s="525">
        <v>515</v>
      </c>
      <c r="AB26" s="525">
        <v>515</v>
      </c>
      <c r="AC26" s="525">
        <v>508</v>
      </c>
      <c r="AD26" s="525">
        <v>508</v>
      </c>
      <c r="AE26" s="525">
        <v>537</v>
      </c>
      <c r="AF26" s="525">
        <v>537</v>
      </c>
      <c r="AG26" s="525">
        <v>550</v>
      </c>
      <c r="AH26" s="525">
        <v>550</v>
      </c>
      <c r="AI26" s="525">
        <v>2110</v>
      </c>
      <c r="AJ26" s="525">
        <v>2110</v>
      </c>
      <c r="AK26" s="525">
        <f>SUM(AK22:AK25)</f>
        <v>562</v>
      </c>
      <c r="AL26" s="525">
        <f>SUM(AL22:AL25)</f>
        <v>562</v>
      </c>
      <c r="AM26" s="525">
        <v>581</v>
      </c>
      <c r="AN26" s="525">
        <v>581</v>
      </c>
      <c r="AO26" s="525">
        <v>616</v>
      </c>
      <c r="AP26" s="525">
        <v>616</v>
      </c>
      <c r="AQ26" s="525">
        <v>662</v>
      </c>
      <c r="AR26" s="525">
        <v>662</v>
      </c>
      <c r="AS26" s="525">
        <v>2421</v>
      </c>
      <c r="AT26" s="525">
        <v>2421</v>
      </c>
      <c r="AU26" s="525">
        <v>626</v>
      </c>
      <c r="AV26" s="525">
        <v>626</v>
      </c>
      <c r="AW26" s="525">
        <v>673</v>
      </c>
      <c r="AX26" s="525">
        <v>673</v>
      </c>
      <c r="AY26" s="525">
        <v>677</v>
      </c>
      <c r="AZ26" s="525">
        <v>677</v>
      </c>
      <c r="BA26" s="525">
        <v>697</v>
      </c>
      <c r="BB26" s="525">
        <v>697</v>
      </c>
      <c r="BC26" s="525">
        <v>2673</v>
      </c>
      <c r="BD26" s="525">
        <v>2673</v>
      </c>
      <c r="BE26" s="525">
        <v>833</v>
      </c>
      <c r="BF26" s="525">
        <v>833</v>
      </c>
      <c r="BG26" s="525">
        <v>846</v>
      </c>
      <c r="BH26" s="525">
        <v>846</v>
      </c>
      <c r="BI26" s="525">
        <v>893</v>
      </c>
      <c r="BJ26" s="525">
        <v>893</v>
      </c>
      <c r="BK26" s="525">
        <v>925</v>
      </c>
      <c r="BL26" s="525">
        <v>925</v>
      </c>
      <c r="BM26" s="525">
        <v>3497</v>
      </c>
      <c r="BN26" s="525">
        <v>3497</v>
      </c>
      <c r="BO26" s="525">
        <v>935</v>
      </c>
      <c r="BP26" s="525">
        <v>935</v>
      </c>
      <c r="BQ26" s="525"/>
      <c r="BR26" s="525"/>
      <c r="BS26" s="525"/>
      <c r="BT26" s="525"/>
      <c r="BU26" s="525"/>
      <c r="BV26" s="525"/>
      <c r="BW26" s="525"/>
      <c r="BX26" s="525"/>
    </row>
    <row r="27" spans="2:76" ht="10.5">
      <c r="B27" s="542"/>
      <c r="C27" s="543"/>
      <c r="D27" s="543"/>
      <c r="E27" s="543"/>
      <c r="F27" s="543"/>
      <c r="G27" s="543"/>
      <c r="H27" s="543"/>
      <c r="I27" s="543"/>
      <c r="J27" s="543"/>
      <c r="K27" s="543"/>
      <c r="L27" s="543"/>
      <c r="M27" s="543"/>
      <c r="N27" s="543"/>
      <c r="O27" s="543"/>
      <c r="P27" s="543"/>
      <c r="Q27" s="543"/>
      <c r="R27" s="543"/>
      <c r="S27" s="543"/>
      <c r="T27" s="543"/>
      <c r="U27" s="543"/>
      <c r="V27" s="543"/>
      <c r="W27" s="544"/>
      <c r="X27" s="544"/>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3"/>
      <c r="AY27" s="543"/>
      <c r="AZ27" s="543"/>
      <c r="BA27" s="543"/>
      <c r="BB27" s="543"/>
      <c r="BC27" s="543"/>
      <c r="BD27" s="543"/>
      <c r="BE27" s="543"/>
      <c r="BF27" s="543"/>
      <c r="BG27" s="543"/>
      <c r="BH27" s="543"/>
      <c r="BI27" s="543"/>
      <c r="BJ27" s="543"/>
      <c r="BK27" s="543"/>
      <c r="BL27" s="543"/>
      <c r="BM27" s="543"/>
      <c r="BN27" s="543"/>
      <c r="BO27" s="543"/>
      <c r="BP27" s="543"/>
      <c r="BQ27" s="543"/>
      <c r="BR27" s="543"/>
      <c r="BS27" s="543"/>
      <c r="BT27" s="543"/>
      <c r="BU27" s="543"/>
      <c r="BV27" s="543"/>
      <c r="BW27" s="543"/>
      <c r="BX27" s="543"/>
    </row>
    <row r="28" spans="2:76" ht="9.75">
      <c r="B28" s="501"/>
      <c r="C28" s="545"/>
      <c r="D28" s="545"/>
      <c r="E28" s="545"/>
      <c r="F28" s="545"/>
      <c r="G28" s="545"/>
      <c r="H28" s="545"/>
      <c r="I28" s="545"/>
      <c r="J28" s="545"/>
      <c r="K28" s="545"/>
      <c r="L28" s="545"/>
      <c r="M28" s="545"/>
      <c r="N28" s="545"/>
      <c r="O28" s="545"/>
      <c r="P28" s="545"/>
      <c r="Q28" s="545"/>
      <c r="R28" s="545"/>
      <c r="S28" s="545"/>
      <c r="T28" s="545"/>
      <c r="U28" s="545"/>
      <c r="V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5"/>
      <c r="AY28" s="545"/>
      <c r="AZ28" s="545"/>
      <c r="BA28" s="545"/>
      <c r="BB28" s="545"/>
      <c r="BC28" s="545"/>
      <c r="BD28" s="545"/>
      <c r="BE28" s="545"/>
      <c r="BF28" s="545"/>
      <c r="BG28" s="545"/>
      <c r="BH28" s="545"/>
      <c r="BI28" s="545"/>
      <c r="BJ28" s="545"/>
      <c r="BK28" s="545"/>
      <c r="BL28" s="545"/>
      <c r="BM28" s="545"/>
      <c r="BN28" s="545"/>
      <c r="BO28" s="545"/>
      <c r="BP28" s="545"/>
      <c r="BQ28" s="545"/>
      <c r="BR28" s="545"/>
      <c r="BS28" s="545"/>
      <c r="BT28" s="545"/>
      <c r="BU28" s="545"/>
      <c r="BV28" s="545"/>
      <c r="BW28" s="545"/>
      <c r="BX28" s="545"/>
    </row>
    <row r="29" spans="2:76" ht="15">
      <c r="B29" s="581" t="s">
        <v>389</v>
      </c>
      <c r="C29" s="545"/>
      <c r="D29" s="545"/>
      <c r="E29" s="545"/>
      <c r="F29" s="545"/>
      <c r="G29" s="545"/>
      <c r="H29" s="545"/>
      <c r="I29" s="545"/>
      <c r="J29" s="545"/>
      <c r="K29" s="545"/>
      <c r="L29" s="545"/>
      <c r="M29" s="545"/>
      <c r="N29" s="545"/>
      <c r="O29" s="545"/>
      <c r="P29" s="545"/>
      <c r="Q29" s="545"/>
      <c r="R29" s="545"/>
      <c r="S29" s="545"/>
      <c r="T29" s="545"/>
      <c r="U29" s="545"/>
      <c r="V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5"/>
      <c r="AY29" s="545"/>
      <c r="AZ29" s="545"/>
      <c r="BA29" s="545"/>
      <c r="BB29" s="545"/>
      <c r="BC29" s="545"/>
      <c r="BD29" s="545"/>
      <c r="BE29" s="545"/>
      <c r="BF29" s="545"/>
      <c r="BG29" s="545"/>
      <c r="BH29" s="545"/>
      <c r="BI29" s="545"/>
      <c r="BJ29" s="545"/>
      <c r="BK29" s="545"/>
      <c r="BL29" s="545"/>
      <c r="BM29" s="545"/>
      <c r="BN29" s="545"/>
      <c r="BO29" s="545"/>
      <c r="BP29" s="545"/>
      <c r="BQ29" s="545"/>
      <c r="BR29" s="545"/>
      <c r="BS29" s="545"/>
      <c r="BT29" s="545"/>
      <c r="BU29" s="545"/>
      <c r="BV29" s="545"/>
      <c r="BW29" s="545"/>
      <c r="BX29" s="545"/>
    </row>
    <row r="30" spans="2:76" ht="9.75" customHeight="1">
      <c r="B30" s="501"/>
      <c r="C30" s="546"/>
      <c r="D30" s="546"/>
      <c r="E30" s="546"/>
      <c r="F30" s="546"/>
      <c r="G30" s="546"/>
      <c r="H30" s="546"/>
      <c r="I30" s="546"/>
      <c r="J30" s="546"/>
      <c r="K30" s="546"/>
      <c r="L30" s="546"/>
      <c r="M30" s="546"/>
      <c r="N30" s="546"/>
      <c r="O30" s="546"/>
      <c r="P30" s="546"/>
      <c r="Q30" s="546"/>
      <c r="R30" s="546"/>
      <c r="S30" s="546"/>
      <c r="T30" s="546"/>
      <c r="U30" s="546"/>
      <c r="V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6"/>
      <c r="AY30" s="546"/>
      <c r="AZ30" s="546"/>
      <c r="BA30" s="546"/>
      <c r="BB30" s="546"/>
      <c r="BC30" s="546"/>
      <c r="BD30" s="546"/>
      <c r="BE30" s="546"/>
      <c r="BF30" s="546"/>
      <c r="BG30" s="546"/>
      <c r="BH30" s="546"/>
      <c r="BI30" s="546"/>
      <c r="BJ30" s="546"/>
      <c r="BK30" s="546"/>
      <c r="BL30" s="546"/>
      <c r="BM30" s="546"/>
      <c r="BN30" s="546"/>
      <c r="BO30" s="546"/>
      <c r="BP30" s="546"/>
      <c r="BQ30" s="546"/>
      <c r="BR30" s="546"/>
      <c r="BS30" s="546"/>
      <c r="BT30" s="546"/>
      <c r="BU30" s="546"/>
      <c r="BV30" s="546"/>
      <c r="BW30" s="546"/>
      <c r="BX30" s="546"/>
    </row>
    <row r="31" spans="2:76" ht="63" customHeight="1">
      <c r="B31" s="500" t="s">
        <v>215</v>
      </c>
      <c r="C31" s="500" t="s">
        <v>152</v>
      </c>
      <c r="D31" s="500" t="s">
        <v>153</v>
      </c>
      <c r="E31" s="500" t="s">
        <v>154</v>
      </c>
      <c r="F31" s="500" t="s">
        <v>155</v>
      </c>
      <c r="G31" s="500" t="s">
        <v>156</v>
      </c>
      <c r="H31" s="500" t="s">
        <v>135</v>
      </c>
      <c r="I31" s="500" t="s">
        <v>223</v>
      </c>
      <c r="J31" s="500" t="s">
        <v>136</v>
      </c>
      <c r="K31" s="500" t="s">
        <v>224</v>
      </c>
      <c r="L31" s="500" t="s">
        <v>137</v>
      </c>
      <c r="M31" s="500" t="s">
        <v>225</v>
      </c>
      <c r="N31" s="500" t="s">
        <v>138</v>
      </c>
      <c r="O31" s="500" t="s">
        <v>226</v>
      </c>
      <c r="P31" s="500" t="s">
        <v>227</v>
      </c>
      <c r="Q31" s="500" t="s">
        <v>140</v>
      </c>
      <c r="R31" s="500" t="s">
        <v>387</v>
      </c>
      <c r="S31" s="500" t="s">
        <v>141</v>
      </c>
      <c r="T31" s="500" t="s">
        <v>228</v>
      </c>
      <c r="U31" s="500" t="s">
        <v>157</v>
      </c>
      <c r="V31" s="500" t="s">
        <v>388</v>
      </c>
      <c r="W31" s="500" t="s">
        <v>158</v>
      </c>
      <c r="X31" s="500" t="s">
        <v>390</v>
      </c>
      <c r="Y31" s="500" t="s">
        <v>159</v>
      </c>
      <c r="Z31" s="500" t="s">
        <v>432</v>
      </c>
      <c r="AA31" s="500" t="s">
        <v>393</v>
      </c>
      <c r="AB31" s="500" t="s">
        <v>398</v>
      </c>
      <c r="AC31" s="500" t="s">
        <v>394</v>
      </c>
      <c r="AD31" s="500" t="s">
        <v>430</v>
      </c>
      <c r="AE31" s="500" t="s">
        <v>395</v>
      </c>
      <c r="AF31" s="500" t="s">
        <v>431</v>
      </c>
      <c r="AG31" s="500" t="s">
        <v>396</v>
      </c>
      <c r="AH31" s="500" t="s">
        <v>437</v>
      </c>
      <c r="AI31" s="500" t="s">
        <v>397</v>
      </c>
      <c r="AJ31" s="500" t="s">
        <v>438</v>
      </c>
      <c r="AK31" s="500" t="s">
        <v>440</v>
      </c>
      <c r="AL31" s="500" t="s">
        <v>449</v>
      </c>
      <c r="AM31" s="500" t="s">
        <v>441</v>
      </c>
      <c r="AN31" s="500" t="s">
        <v>450</v>
      </c>
      <c r="AO31" s="500" t="s">
        <v>442</v>
      </c>
      <c r="AP31" s="500" t="s">
        <v>451</v>
      </c>
      <c r="AQ31" s="500" t="s">
        <v>443</v>
      </c>
      <c r="AR31" s="500" t="s">
        <v>452</v>
      </c>
      <c r="AS31" s="500" t="s">
        <v>444</v>
      </c>
      <c r="AT31" s="500" t="s">
        <v>453</v>
      </c>
      <c r="AU31" s="500" t="s">
        <v>472</v>
      </c>
      <c r="AV31" s="500" t="s">
        <v>481</v>
      </c>
      <c r="AW31" s="500" t="s">
        <v>473</v>
      </c>
      <c r="AX31" s="500" t="s">
        <v>482</v>
      </c>
      <c r="AY31" s="500" t="s">
        <v>474</v>
      </c>
      <c r="AZ31" s="500" t="s">
        <v>483</v>
      </c>
      <c r="BA31" s="500" t="s">
        <v>518</v>
      </c>
      <c r="BB31" s="500" t="s">
        <v>519</v>
      </c>
      <c r="BC31" s="500" t="s">
        <v>520</v>
      </c>
      <c r="BD31" s="500" t="s">
        <v>521</v>
      </c>
      <c r="BE31" s="500" t="s">
        <v>525</v>
      </c>
      <c r="BF31" s="500" t="s">
        <v>534</v>
      </c>
      <c r="BG31" s="500" t="s">
        <v>526</v>
      </c>
      <c r="BH31" s="500" t="s">
        <v>535</v>
      </c>
      <c r="BI31" s="500" t="s">
        <v>527</v>
      </c>
      <c r="BJ31" s="500" t="s">
        <v>536</v>
      </c>
      <c r="BK31" s="500" t="s">
        <v>528</v>
      </c>
      <c r="BL31" s="500" t="s">
        <v>537</v>
      </c>
      <c r="BM31" s="500" t="s">
        <v>529</v>
      </c>
      <c r="BN31" s="500" t="s">
        <v>538</v>
      </c>
      <c r="BO31" s="500" t="s">
        <v>582</v>
      </c>
      <c r="BP31" s="500" t="s">
        <v>591</v>
      </c>
      <c r="BQ31" s="500" t="s">
        <v>583</v>
      </c>
      <c r="BR31" s="500" t="s">
        <v>592</v>
      </c>
      <c r="BS31" s="500" t="s">
        <v>584</v>
      </c>
      <c r="BT31" s="500" t="s">
        <v>593</v>
      </c>
      <c r="BU31" s="500" t="s">
        <v>585</v>
      </c>
      <c r="BV31" s="500" t="s">
        <v>594</v>
      </c>
      <c r="BW31" s="500" t="s">
        <v>586</v>
      </c>
      <c r="BX31" s="500" t="s">
        <v>595</v>
      </c>
    </row>
    <row r="32" spans="2:76" ht="18.75" customHeight="1">
      <c r="B32" s="676" t="s">
        <v>216</v>
      </c>
      <c r="C32" s="675">
        <f>C5-C20</f>
        <v>35</v>
      </c>
      <c r="D32" s="675">
        <f>D5-D20</f>
        <v>-151</v>
      </c>
      <c r="E32" s="675">
        <f>E5-E20</f>
        <v>-185</v>
      </c>
      <c r="F32" s="675">
        <f>F5-F20</f>
        <v>-191</v>
      </c>
      <c r="G32" s="675">
        <v>-492</v>
      </c>
      <c r="H32" s="675">
        <v>47</v>
      </c>
      <c r="I32" s="675">
        <v>59</v>
      </c>
      <c r="J32" s="675">
        <v>-4891</v>
      </c>
      <c r="K32" s="675">
        <v>43</v>
      </c>
      <c r="L32" s="675">
        <v>1035</v>
      </c>
      <c r="M32" s="675">
        <v>1045</v>
      </c>
      <c r="N32" s="675">
        <v>96</v>
      </c>
      <c r="O32" s="675">
        <v>138</v>
      </c>
      <c r="P32" s="675">
        <v>1285</v>
      </c>
      <c r="Q32" s="675">
        <v>927</v>
      </c>
      <c r="R32" s="675">
        <v>937</v>
      </c>
      <c r="S32" s="675">
        <v>1547</v>
      </c>
      <c r="T32" s="675">
        <v>1552</v>
      </c>
      <c r="U32" s="675">
        <v>573</v>
      </c>
      <c r="V32" s="675">
        <v>586</v>
      </c>
      <c r="W32" s="677">
        <v>1019</v>
      </c>
      <c r="X32" s="677">
        <v>1024</v>
      </c>
      <c r="Y32" s="677">
        <v>4066</v>
      </c>
      <c r="Z32" s="677">
        <v>4099</v>
      </c>
      <c r="AA32" s="675">
        <v>946</v>
      </c>
      <c r="AB32" s="675">
        <v>950</v>
      </c>
      <c r="AC32" s="675">
        <v>1026</v>
      </c>
      <c r="AD32" s="675">
        <v>1027</v>
      </c>
      <c r="AE32" s="675">
        <v>793</v>
      </c>
      <c r="AF32" s="675">
        <v>796</v>
      </c>
      <c r="AG32" s="675">
        <v>1832</v>
      </c>
      <c r="AH32" s="675">
        <v>1587</v>
      </c>
      <c r="AI32" s="675">
        <v>4597</v>
      </c>
      <c r="AJ32" s="675">
        <v>4360</v>
      </c>
      <c r="AK32" s="675">
        <f>AK5-AK20</f>
        <v>1042</v>
      </c>
      <c r="AL32" s="675">
        <f>AL5-AL20</f>
        <v>1043</v>
      </c>
      <c r="AM32" s="675">
        <v>1020</v>
      </c>
      <c r="AN32" s="675">
        <v>1018</v>
      </c>
      <c r="AO32" s="675">
        <v>1457</v>
      </c>
      <c r="AP32" s="675">
        <v>1460</v>
      </c>
      <c r="AQ32" s="675">
        <v>903</v>
      </c>
      <c r="AR32" s="675">
        <v>916</v>
      </c>
      <c r="AS32" s="675">
        <v>4422</v>
      </c>
      <c r="AT32" s="675">
        <v>4437</v>
      </c>
      <c r="AU32" s="675">
        <v>527</v>
      </c>
      <c r="AV32" s="675">
        <v>529</v>
      </c>
      <c r="AW32" s="675">
        <v>613</v>
      </c>
      <c r="AX32" s="675">
        <v>617</v>
      </c>
      <c r="AY32" s="675">
        <v>1026</v>
      </c>
      <c r="AZ32" s="675">
        <v>1028</v>
      </c>
      <c r="BA32" s="675">
        <v>1418</v>
      </c>
      <c r="BB32" s="675">
        <v>753</v>
      </c>
      <c r="BC32" s="675">
        <v>3394</v>
      </c>
      <c r="BD32" s="675">
        <v>2737</v>
      </c>
      <c r="BE32" s="675">
        <v>316</v>
      </c>
      <c r="BF32" s="675">
        <v>320</v>
      </c>
      <c r="BG32" s="675">
        <v>844</v>
      </c>
      <c r="BH32" s="675">
        <v>845</v>
      </c>
      <c r="BI32" s="675">
        <v>1226</v>
      </c>
      <c r="BJ32" s="675">
        <v>1226</v>
      </c>
      <c r="BK32" s="503">
        <v>177</v>
      </c>
      <c r="BL32" s="503">
        <v>178</v>
      </c>
      <c r="BM32" s="503">
        <v>2563</v>
      </c>
      <c r="BN32" s="503">
        <v>2569</v>
      </c>
      <c r="BO32" s="675">
        <v>-320</v>
      </c>
      <c r="BP32" s="675">
        <v>-316</v>
      </c>
      <c r="BQ32" s="675"/>
      <c r="BR32" s="675"/>
      <c r="BS32" s="675"/>
      <c r="BT32" s="675"/>
      <c r="BU32" s="503"/>
      <c r="BV32" s="503"/>
      <c r="BW32" s="503"/>
      <c r="BX32" s="503"/>
    </row>
    <row r="33" spans="2:76" s="501" customFormat="1" ht="18" customHeight="1">
      <c r="B33" s="678" t="s">
        <v>217</v>
      </c>
      <c r="C33" s="679">
        <v>-69</v>
      </c>
      <c r="D33" s="679">
        <v>-412</v>
      </c>
      <c r="E33" s="679">
        <v>328</v>
      </c>
      <c r="F33" s="679">
        <v>-535</v>
      </c>
      <c r="G33" s="679">
        <v>-688</v>
      </c>
      <c r="H33" s="679">
        <v>-162</v>
      </c>
      <c r="I33" s="679">
        <v>-162</v>
      </c>
      <c r="J33" s="679">
        <v>-147</v>
      </c>
      <c r="K33" s="679">
        <v>-147</v>
      </c>
      <c r="L33" s="679">
        <v>-620</v>
      </c>
      <c r="M33" s="679">
        <v>-620</v>
      </c>
      <c r="N33" s="679">
        <v>-1488</v>
      </c>
      <c r="O33" s="679">
        <v>-1488</v>
      </c>
      <c r="P33" s="679">
        <v>-2417</v>
      </c>
      <c r="Q33" s="679">
        <v>-270</v>
      </c>
      <c r="R33" s="679">
        <v>-270</v>
      </c>
      <c r="S33" s="679">
        <v>153</v>
      </c>
      <c r="T33" s="679">
        <v>153</v>
      </c>
      <c r="U33" s="679">
        <v>-317</v>
      </c>
      <c r="V33" s="679">
        <v>-317</v>
      </c>
      <c r="W33" s="680">
        <v>-1079</v>
      </c>
      <c r="X33" s="680">
        <v>-1079</v>
      </c>
      <c r="Y33" s="680">
        <v>-1513</v>
      </c>
      <c r="Z33" s="680">
        <v>-1513</v>
      </c>
      <c r="AA33" s="679">
        <v>-898</v>
      </c>
      <c r="AB33" s="679">
        <v>-898</v>
      </c>
      <c r="AC33" s="679">
        <v>394</v>
      </c>
      <c r="AD33" s="679">
        <v>394</v>
      </c>
      <c r="AE33" s="679">
        <v>82</v>
      </c>
      <c r="AF33" s="679">
        <v>82</v>
      </c>
      <c r="AG33" s="679">
        <v>508</v>
      </c>
      <c r="AH33" s="679">
        <v>508</v>
      </c>
      <c r="AI33" s="679">
        <v>86</v>
      </c>
      <c r="AJ33" s="679">
        <v>86</v>
      </c>
      <c r="AK33" s="679">
        <f>AK6</f>
        <v>513</v>
      </c>
      <c r="AL33" s="679">
        <f>AL6</f>
        <v>513</v>
      </c>
      <c r="AM33" s="679">
        <v>-304</v>
      </c>
      <c r="AN33" s="679">
        <v>-304</v>
      </c>
      <c r="AO33" s="679">
        <v>-96</v>
      </c>
      <c r="AP33" s="679">
        <v>-96</v>
      </c>
      <c r="AQ33" s="679">
        <v>675</v>
      </c>
      <c r="AR33" s="679">
        <v>675</v>
      </c>
      <c r="AS33" s="679">
        <v>788</v>
      </c>
      <c r="AT33" s="679">
        <v>788</v>
      </c>
      <c r="AU33" s="679">
        <v>147</v>
      </c>
      <c r="AV33" s="679">
        <v>147</v>
      </c>
      <c r="AW33" s="679">
        <v>889</v>
      </c>
      <c r="AX33" s="679">
        <v>889</v>
      </c>
      <c r="AY33" s="679">
        <v>553</v>
      </c>
      <c r="AZ33" s="679">
        <v>553</v>
      </c>
      <c r="BA33" s="679">
        <v>-729</v>
      </c>
      <c r="BB33" s="679">
        <v>-729</v>
      </c>
      <c r="BC33" s="679">
        <v>860</v>
      </c>
      <c r="BD33" s="679">
        <v>860</v>
      </c>
      <c r="BE33" s="679">
        <v>-194</v>
      </c>
      <c r="BF33" s="679">
        <v>-194</v>
      </c>
      <c r="BG33" s="679">
        <v>228</v>
      </c>
      <c r="BH33" s="679">
        <v>228</v>
      </c>
      <c r="BI33" s="679">
        <v>-362</v>
      </c>
      <c r="BJ33" s="679">
        <v>-362</v>
      </c>
      <c r="BK33" s="504">
        <v>183</v>
      </c>
      <c r="BL33" s="504">
        <v>183</v>
      </c>
      <c r="BM33" s="504">
        <v>-145</v>
      </c>
      <c r="BN33" s="504">
        <v>-145</v>
      </c>
      <c r="BO33" s="679">
        <v>-1946</v>
      </c>
      <c r="BP33" s="679">
        <v>-1946</v>
      </c>
      <c r="BQ33" s="679"/>
      <c r="BR33" s="679"/>
      <c r="BS33" s="679"/>
      <c r="BT33" s="679"/>
      <c r="BU33" s="504"/>
      <c r="BV33" s="504"/>
      <c r="BW33" s="504"/>
      <c r="BX33" s="504"/>
    </row>
    <row r="34" spans="2:76" ht="18" customHeight="1">
      <c r="B34" s="676" t="s">
        <v>218</v>
      </c>
      <c r="C34" s="675">
        <f>C7-C21</f>
        <v>489</v>
      </c>
      <c r="D34" s="675">
        <f>D7-D21</f>
        <v>346</v>
      </c>
      <c r="E34" s="675">
        <f>E7-E21</f>
        <v>201</v>
      </c>
      <c r="F34" s="675">
        <f>F7-F21</f>
        <v>230</v>
      </c>
      <c r="G34" s="675">
        <v>1266</v>
      </c>
      <c r="H34" s="675">
        <v>386</v>
      </c>
      <c r="I34" s="675">
        <v>386</v>
      </c>
      <c r="J34" s="675">
        <v>118</v>
      </c>
      <c r="K34" s="675">
        <v>176</v>
      </c>
      <c r="L34" s="675">
        <v>421</v>
      </c>
      <c r="M34" s="675">
        <v>423</v>
      </c>
      <c r="N34" s="675">
        <v>528</v>
      </c>
      <c r="O34" s="675">
        <v>532</v>
      </c>
      <c r="P34" s="675">
        <v>1517</v>
      </c>
      <c r="Q34" s="675">
        <v>504</v>
      </c>
      <c r="R34" s="675">
        <v>506</v>
      </c>
      <c r="S34" s="675">
        <v>842</v>
      </c>
      <c r="T34" s="675">
        <v>846</v>
      </c>
      <c r="U34" s="675">
        <v>658</v>
      </c>
      <c r="V34" s="675">
        <v>751</v>
      </c>
      <c r="W34" s="677">
        <v>301</v>
      </c>
      <c r="X34" s="677">
        <v>305</v>
      </c>
      <c r="Y34" s="677">
        <v>2305</v>
      </c>
      <c r="Z34" s="677">
        <v>2408</v>
      </c>
      <c r="AA34" s="675">
        <v>479</v>
      </c>
      <c r="AB34" s="675">
        <v>481</v>
      </c>
      <c r="AC34" s="675">
        <v>950</v>
      </c>
      <c r="AD34" s="675">
        <v>952</v>
      </c>
      <c r="AE34" s="675">
        <v>572</v>
      </c>
      <c r="AF34" s="675">
        <v>574</v>
      </c>
      <c r="AG34" s="675">
        <v>410</v>
      </c>
      <c r="AH34" s="675">
        <v>423</v>
      </c>
      <c r="AI34" s="675">
        <v>2411</v>
      </c>
      <c r="AJ34" s="675">
        <v>2430</v>
      </c>
      <c r="AK34" s="675">
        <f>AK7-AK21</f>
        <v>617</v>
      </c>
      <c r="AL34" s="675">
        <f>AL7-AL21</f>
        <v>617</v>
      </c>
      <c r="AM34" s="675">
        <v>1157</v>
      </c>
      <c r="AN34" s="675">
        <v>1158</v>
      </c>
      <c r="AO34" s="675">
        <v>659</v>
      </c>
      <c r="AP34" s="675">
        <v>659</v>
      </c>
      <c r="AQ34" s="675">
        <v>278</v>
      </c>
      <c r="AR34" s="675">
        <v>281</v>
      </c>
      <c r="AS34" s="675">
        <v>2711</v>
      </c>
      <c r="AT34" s="675">
        <v>2715</v>
      </c>
      <c r="AU34" s="675">
        <v>572</v>
      </c>
      <c r="AV34" s="675">
        <v>572</v>
      </c>
      <c r="AW34" s="675">
        <v>512</v>
      </c>
      <c r="AX34" s="675">
        <v>512</v>
      </c>
      <c r="AY34" s="675">
        <v>282</v>
      </c>
      <c r="AZ34" s="675">
        <v>282</v>
      </c>
      <c r="BA34" s="675">
        <v>172</v>
      </c>
      <c r="BB34" s="675">
        <v>137</v>
      </c>
      <c r="BC34" s="675">
        <v>1538</v>
      </c>
      <c r="BD34" s="675">
        <v>1503</v>
      </c>
      <c r="BE34" s="675">
        <v>551</v>
      </c>
      <c r="BF34" s="675">
        <v>558</v>
      </c>
      <c r="BG34" s="675">
        <v>552</v>
      </c>
      <c r="BH34" s="675">
        <v>557</v>
      </c>
      <c r="BI34" s="675">
        <v>572</v>
      </c>
      <c r="BJ34" s="675">
        <v>581</v>
      </c>
      <c r="BK34" s="503">
        <v>-8</v>
      </c>
      <c r="BL34" s="503">
        <v>22</v>
      </c>
      <c r="BM34" s="503">
        <v>1667</v>
      </c>
      <c r="BN34" s="503">
        <v>1718</v>
      </c>
      <c r="BO34" s="675">
        <v>593</v>
      </c>
      <c r="BP34" s="675">
        <v>593</v>
      </c>
      <c r="BQ34" s="675"/>
      <c r="BR34" s="675"/>
      <c r="BS34" s="675"/>
      <c r="BT34" s="675"/>
      <c r="BU34" s="503"/>
      <c r="BV34" s="503"/>
      <c r="BW34" s="503"/>
      <c r="BX34" s="503"/>
    </row>
    <row r="35" spans="2:76" s="501" customFormat="1" ht="18" customHeight="1" thickBot="1">
      <c r="B35" s="678" t="s">
        <v>219</v>
      </c>
      <c r="C35" s="679">
        <v>16</v>
      </c>
      <c r="D35" s="679">
        <v>-27</v>
      </c>
      <c r="E35" s="679">
        <v>34</v>
      </c>
      <c r="F35" s="679">
        <v>-3</v>
      </c>
      <c r="G35" s="679">
        <v>20</v>
      </c>
      <c r="H35" s="679">
        <v>-15</v>
      </c>
      <c r="I35" s="679">
        <v>-15</v>
      </c>
      <c r="J35" s="679">
        <v>0</v>
      </c>
      <c r="K35" s="679">
        <v>0</v>
      </c>
      <c r="L35" s="679">
        <v>-36</v>
      </c>
      <c r="M35" s="679">
        <v>-36</v>
      </c>
      <c r="N35" s="679">
        <v>-105</v>
      </c>
      <c r="O35" s="679">
        <v>-105</v>
      </c>
      <c r="P35" s="679">
        <v>-156</v>
      </c>
      <c r="Q35" s="679">
        <v>33</v>
      </c>
      <c r="R35" s="679">
        <v>33</v>
      </c>
      <c r="S35" s="679">
        <v>16</v>
      </c>
      <c r="T35" s="679">
        <v>16</v>
      </c>
      <c r="U35" s="679">
        <v>-17</v>
      </c>
      <c r="V35" s="679">
        <v>-17</v>
      </c>
      <c r="W35" s="680">
        <v>-29</v>
      </c>
      <c r="X35" s="680">
        <v>-29</v>
      </c>
      <c r="Y35" s="680">
        <v>3</v>
      </c>
      <c r="Z35" s="680">
        <v>3</v>
      </c>
      <c r="AA35" s="679">
        <v>-39</v>
      </c>
      <c r="AB35" s="679">
        <v>-39</v>
      </c>
      <c r="AC35" s="679">
        <v>15</v>
      </c>
      <c r="AD35" s="679">
        <v>15</v>
      </c>
      <c r="AE35" s="679">
        <v>5</v>
      </c>
      <c r="AF35" s="679">
        <v>5</v>
      </c>
      <c r="AG35" s="679">
        <v>18</v>
      </c>
      <c r="AH35" s="679">
        <v>18</v>
      </c>
      <c r="AI35" s="679">
        <v>-1</v>
      </c>
      <c r="AJ35" s="679">
        <v>-1</v>
      </c>
      <c r="AK35" s="679">
        <f>AK8</f>
        <v>6</v>
      </c>
      <c r="AL35" s="679">
        <f>AL8</f>
        <v>6</v>
      </c>
      <c r="AM35" s="679">
        <v>-40</v>
      </c>
      <c r="AN35" s="679">
        <v>-40</v>
      </c>
      <c r="AO35" s="679">
        <v>-11</v>
      </c>
      <c r="AP35" s="679">
        <v>-11</v>
      </c>
      <c r="AQ35" s="679">
        <v>56</v>
      </c>
      <c r="AR35" s="679">
        <v>56</v>
      </c>
      <c r="AS35" s="679">
        <v>11</v>
      </c>
      <c r="AT35" s="679">
        <v>11</v>
      </c>
      <c r="AU35" s="679">
        <v>-3</v>
      </c>
      <c r="AV35" s="679">
        <v>-3</v>
      </c>
      <c r="AW35" s="679">
        <v>47</v>
      </c>
      <c r="AX35" s="679">
        <v>47</v>
      </c>
      <c r="AY35" s="679">
        <v>26</v>
      </c>
      <c r="AZ35" s="679">
        <v>26</v>
      </c>
      <c r="BA35" s="679">
        <v>-70</v>
      </c>
      <c r="BB35" s="679">
        <v>-70</v>
      </c>
      <c r="BC35" s="679">
        <v>0</v>
      </c>
      <c r="BD35" s="679">
        <v>0</v>
      </c>
      <c r="BE35" s="679">
        <v>19</v>
      </c>
      <c r="BF35" s="679">
        <v>19</v>
      </c>
      <c r="BG35" s="679">
        <v>-11</v>
      </c>
      <c r="BH35" s="679">
        <v>-11</v>
      </c>
      <c r="BI35" s="679">
        <v>-32</v>
      </c>
      <c r="BJ35" s="679">
        <v>-32</v>
      </c>
      <c r="BK35" s="504">
        <v>38</v>
      </c>
      <c r="BL35" s="504">
        <v>38</v>
      </c>
      <c r="BM35" s="504">
        <v>14</v>
      </c>
      <c r="BN35" s="504">
        <v>14</v>
      </c>
      <c r="BO35" s="679">
        <v>-126</v>
      </c>
      <c r="BP35" s="679">
        <v>-126</v>
      </c>
      <c r="BQ35" s="679"/>
      <c r="BR35" s="679"/>
      <c r="BS35" s="679"/>
      <c r="BT35" s="679"/>
      <c r="BU35" s="504"/>
      <c r="BV35" s="504"/>
      <c r="BW35" s="504"/>
      <c r="BX35" s="504"/>
    </row>
    <row r="36" spans="2:76" s="579" customFormat="1" ht="15" customHeight="1" thickBot="1">
      <c r="B36" s="526" t="s">
        <v>90</v>
      </c>
      <c r="C36" s="525">
        <f>C32+C34</f>
        <v>524</v>
      </c>
      <c r="D36" s="525">
        <f>D32+D34</f>
        <v>195</v>
      </c>
      <c r="E36" s="525">
        <f>E32+E34</f>
        <v>16</v>
      </c>
      <c r="F36" s="525">
        <f>F32+F34</f>
        <v>39</v>
      </c>
      <c r="G36" s="525">
        <v>774</v>
      </c>
      <c r="H36" s="525">
        <v>433</v>
      </c>
      <c r="I36" s="525">
        <v>445</v>
      </c>
      <c r="J36" s="525">
        <v>-4773</v>
      </c>
      <c r="K36" s="525">
        <v>219</v>
      </c>
      <c r="L36" s="525">
        <v>1456</v>
      </c>
      <c r="M36" s="525">
        <v>1468</v>
      </c>
      <c r="N36" s="525">
        <v>624</v>
      </c>
      <c r="O36" s="525">
        <v>670</v>
      </c>
      <c r="P36" s="525">
        <v>2802</v>
      </c>
      <c r="Q36" s="525">
        <v>1431</v>
      </c>
      <c r="R36" s="525">
        <v>1443</v>
      </c>
      <c r="S36" s="525">
        <v>2389</v>
      </c>
      <c r="T36" s="525">
        <v>2398</v>
      </c>
      <c r="U36" s="525">
        <v>1231</v>
      </c>
      <c r="V36" s="525">
        <v>1337</v>
      </c>
      <c r="W36" s="549">
        <v>1320</v>
      </c>
      <c r="X36" s="549">
        <v>1329</v>
      </c>
      <c r="Y36" s="525">
        <v>6371</v>
      </c>
      <c r="Z36" s="525">
        <v>6507</v>
      </c>
      <c r="AA36" s="525">
        <v>1425</v>
      </c>
      <c r="AB36" s="525">
        <v>1431</v>
      </c>
      <c r="AC36" s="525">
        <v>1976</v>
      </c>
      <c r="AD36" s="525">
        <v>1979</v>
      </c>
      <c r="AE36" s="525">
        <v>1365</v>
      </c>
      <c r="AF36" s="525">
        <v>1370</v>
      </c>
      <c r="AG36" s="525">
        <v>2242</v>
      </c>
      <c r="AH36" s="525">
        <v>2010</v>
      </c>
      <c r="AI36" s="525">
        <v>7008</v>
      </c>
      <c r="AJ36" s="525">
        <v>6790</v>
      </c>
      <c r="AK36" s="525">
        <f>AK32+AK34</f>
        <v>1659</v>
      </c>
      <c r="AL36" s="525">
        <f>AL32+AL34</f>
        <v>1660</v>
      </c>
      <c r="AM36" s="525">
        <v>2177</v>
      </c>
      <c r="AN36" s="525">
        <v>2176</v>
      </c>
      <c r="AO36" s="525">
        <v>2116</v>
      </c>
      <c r="AP36" s="525">
        <v>2119</v>
      </c>
      <c r="AQ36" s="525">
        <v>1181</v>
      </c>
      <c r="AR36" s="525">
        <v>1197</v>
      </c>
      <c r="AS36" s="525">
        <v>7133</v>
      </c>
      <c r="AT36" s="525">
        <v>7152</v>
      </c>
      <c r="AU36" s="525">
        <v>1099</v>
      </c>
      <c r="AV36" s="525">
        <v>1101</v>
      </c>
      <c r="AW36" s="525">
        <v>1125</v>
      </c>
      <c r="AX36" s="525">
        <v>1129</v>
      </c>
      <c r="AY36" s="525">
        <v>1308</v>
      </c>
      <c r="AZ36" s="525">
        <v>1310</v>
      </c>
      <c r="BA36" s="525">
        <v>1590</v>
      </c>
      <c r="BB36" s="525">
        <v>890</v>
      </c>
      <c r="BC36" s="525">
        <v>4932</v>
      </c>
      <c r="BD36" s="525">
        <v>4240</v>
      </c>
      <c r="BE36" s="525">
        <v>867</v>
      </c>
      <c r="BF36" s="525">
        <v>878</v>
      </c>
      <c r="BG36" s="525">
        <v>1396</v>
      </c>
      <c r="BH36" s="525">
        <v>1402</v>
      </c>
      <c r="BI36" s="525">
        <v>1798</v>
      </c>
      <c r="BJ36" s="525">
        <v>1807</v>
      </c>
      <c r="BK36" s="525">
        <v>169</v>
      </c>
      <c r="BL36" s="525">
        <v>200</v>
      </c>
      <c r="BM36" s="525">
        <v>4230</v>
      </c>
      <c r="BN36" s="525">
        <v>4287</v>
      </c>
      <c r="BO36" s="525">
        <v>273</v>
      </c>
      <c r="BP36" s="525">
        <v>277</v>
      </c>
      <c r="BQ36" s="525"/>
      <c r="BR36" s="525"/>
      <c r="BS36" s="525"/>
      <c r="BT36" s="525"/>
      <c r="BU36" s="525"/>
      <c r="BV36" s="525"/>
      <c r="BW36" s="525"/>
      <c r="BX36" s="525"/>
    </row>
    <row r="37" spans="2:76" ht="16.5" customHeight="1">
      <c r="B37" s="681" t="s">
        <v>220</v>
      </c>
      <c r="C37" s="675">
        <f>C10-C23</f>
        <v>37</v>
      </c>
      <c r="D37" s="675">
        <f aca="true" t="shared" si="0" ref="D37:F39">D10-D23</f>
        <v>282</v>
      </c>
      <c r="E37" s="675">
        <f t="shared" si="0"/>
        <v>361</v>
      </c>
      <c r="F37" s="675">
        <f t="shared" si="0"/>
        <v>237</v>
      </c>
      <c r="G37" s="675">
        <v>917</v>
      </c>
      <c r="H37" s="675">
        <v>144</v>
      </c>
      <c r="I37" s="675">
        <v>147</v>
      </c>
      <c r="J37" s="675">
        <v>272</v>
      </c>
      <c r="K37" s="675">
        <v>274</v>
      </c>
      <c r="L37" s="675">
        <v>352</v>
      </c>
      <c r="M37" s="675">
        <v>352</v>
      </c>
      <c r="N37" s="675">
        <v>317</v>
      </c>
      <c r="O37" s="675">
        <v>288</v>
      </c>
      <c r="P37" s="675">
        <v>1061</v>
      </c>
      <c r="Q37" s="675">
        <v>192</v>
      </c>
      <c r="R37" s="675">
        <v>191</v>
      </c>
      <c r="S37" s="675">
        <v>253</v>
      </c>
      <c r="T37" s="675">
        <v>259</v>
      </c>
      <c r="U37" s="675">
        <v>452</v>
      </c>
      <c r="V37" s="675">
        <v>447</v>
      </c>
      <c r="W37" s="677">
        <v>274</v>
      </c>
      <c r="X37" s="677">
        <v>274</v>
      </c>
      <c r="Y37" s="677">
        <v>1171</v>
      </c>
      <c r="Z37" s="677">
        <v>1171</v>
      </c>
      <c r="AA37" s="675">
        <v>203</v>
      </c>
      <c r="AB37" s="675">
        <v>204</v>
      </c>
      <c r="AC37" s="675">
        <v>343</v>
      </c>
      <c r="AD37" s="675">
        <v>342</v>
      </c>
      <c r="AE37" s="675">
        <v>519</v>
      </c>
      <c r="AF37" s="675">
        <v>520</v>
      </c>
      <c r="AG37" s="675">
        <v>337</v>
      </c>
      <c r="AH37" s="675">
        <v>343</v>
      </c>
      <c r="AI37" s="675">
        <v>1402</v>
      </c>
      <c r="AJ37" s="675">
        <v>1409</v>
      </c>
      <c r="AK37" s="675">
        <f aca="true" t="shared" si="1" ref="AK37:AL39">AK10-AK23</f>
        <v>269</v>
      </c>
      <c r="AL37" s="675">
        <f t="shared" si="1"/>
        <v>269</v>
      </c>
      <c r="AM37" s="675">
        <v>461</v>
      </c>
      <c r="AN37" s="675">
        <v>473</v>
      </c>
      <c r="AO37" s="675">
        <v>505</v>
      </c>
      <c r="AP37" s="675">
        <v>506</v>
      </c>
      <c r="AQ37" s="675">
        <v>381</v>
      </c>
      <c r="AR37" s="675">
        <v>379</v>
      </c>
      <c r="AS37" s="675">
        <v>1616</v>
      </c>
      <c r="AT37" s="675">
        <v>1627</v>
      </c>
      <c r="AU37" s="675">
        <v>357</v>
      </c>
      <c r="AV37" s="675">
        <v>350</v>
      </c>
      <c r="AW37" s="675">
        <v>563</v>
      </c>
      <c r="AX37" s="675">
        <v>563</v>
      </c>
      <c r="AY37" s="675">
        <v>597</v>
      </c>
      <c r="AZ37" s="675">
        <v>608</v>
      </c>
      <c r="BA37" s="675">
        <v>789</v>
      </c>
      <c r="BB37" s="675">
        <v>799</v>
      </c>
      <c r="BC37" s="675">
        <v>2306</v>
      </c>
      <c r="BD37" s="675">
        <v>2320</v>
      </c>
      <c r="BE37" s="675">
        <v>521</v>
      </c>
      <c r="BF37" s="675">
        <v>519</v>
      </c>
      <c r="BG37" s="675">
        <v>702</v>
      </c>
      <c r="BH37" s="675">
        <v>706</v>
      </c>
      <c r="BI37" s="675">
        <v>766</v>
      </c>
      <c r="BJ37" s="675">
        <v>767</v>
      </c>
      <c r="BK37" s="503">
        <v>442</v>
      </c>
      <c r="BL37" s="503">
        <v>423</v>
      </c>
      <c r="BM37" s="503">
        <v>2431</v>
      </c>
      <c r="BN37" s="503">
        <v>2415</v>
      </c>
      <c r="BO37" s="675">
        <v>535</v>
      </c>
      <c r="BP37" s="675">
        <v>539</v>
      </c>
      <c r="BQ37" s="675"/>
      <c r="BR37" s="675"/>
      <c r="BS37" s="675"/>
      <c r="BT37" s="675"/>
      <c r="BU37" s="503"/>
      <c r="BV37" s="503"/>
      <c r="BW37" s="503"/>
      <c r="BX37" s="503"/>
    </row>
    <row r="38" spans="2:76" ht="16.5" customHeight="1">
      <c r="B38" s="681" t="s">
        <v>221</v>
      </c>
      <c r="C38" s="675">
        <f>C11-C24</f>
        <v>-6</v>
      </c>
      <c r="D38" s="675">
        <f t="shared" si="0"/>
        <v>-4</v>
      </c>
      <c r="E38" s="675">
        <f t="shared" si="0"/>
        <v>-10</v>
      </c>
      <c r="F38" s="682">
        <f t="shared" si="0"/>
        <v>-18</v>
      </c>
      <c r="G38" s="675">
        <v>-38</v>
      </c>
      <c r="H38" s="675">
        <v>14</v>
      </c>
      <c r="I38" s="675">
        <v>14</v>
      </c>
      <c r="J38" s="675">
        <v>-1</v>
      </c>
      <c r="K38" s="675">
        <v>7</v>
      </c>
      <c r="L38" s="675">
        <v>15</v>
      </c>
      <c r="M38" s="675">
        <v>15</v>
      </c>
      <c r="N38" s="675">
        <v>-320</v>
      </c>
      <c r="O38" s="675">
        <v>-6</v>
      </c>
      <c r="P38" s="675">
        <v>30</v>
      </c>
      <c r="Q38" s="675">
        <v>-20</v>
      </c>
      <c r="R38" s="675">
        <v>-20</v>
      </c>
      <c r="S38" s="675">
        <v>-455</v>
      </c>
      <c r="T38" s="675">
        <v>-26</v>
      </c>
      <c r="U38" s="675">
        <v>-26</v>
      </c>
      <c r="V38" s="675">
        <v>-26</v>
      </c>
      <c r="W38" s="677">
        <v>-480</v>
      </c>
      <c r="X38" s="677">
        <v>-57</v>
      </c>
      <c r="Y38" s="677">
        <v>-981</v>
      </c>
      <c r="Z38" s="677">
        <v>-129</v>
      </c>
      <c r="AA38" s="675">
        <v>-44</v>
      </c>
      <c r="AB38" s="675">
        <v>-44</v>
      </c>
      <c r="AC38" s="675">
        <v>-32</v>
      </c>
      <c r="AD38" s="675">
        <v>-30</v>
      </c>
      <c r="AE38" s="675">
        <v>-26</v>
      </c>
      <c r="AF38" s="675">
        <v>-27</v>
      </c>
      <c r="AG38" s="675">
        <v>-17</v>
      </c>
      <c r="AH38" s="675">
        <v>55</v>
      </c>
      <c r="AI38" s="675">
        <v>-119</v>
      </c>
      <c r="AJ38" s="675">
        <v>-46</v>
      </c>
      <c r="AK38" s="675">
        <f t="shared" si="1"/>
        <v>4</v>
      </c>
      <c r="AL38" s="675">
        <f t="shared" si="1"/>
        <v>5</v>
      </c>
      <c r="AM38" s="675">
        <v>4</v>
      </c>
      <c r="AN38" s="675">
        <v>4</v>
      </c>
      <c r="AO38" s="675">
        <v>-78</v>
      </c>
      <c r="AP38" s="675">
        <v>-36</v>
      </c>
      <c r="AQ38" s="675">
        <v>-95</v>
      </c>
      <c r="AR38" s="675">
        <v>2</v>
      </c>
      <c r="AS38" s="675">
        <v>-165</v>
      </c>
      <c r="AT38" s="675">
        <v>-25</v>
      </c>
      <c r="AU38" s="675">
        <v>-9</v>
      </c>
      <c r="AV38" s="675">
        <v>-7</v>
      </c>
      <c r="AW38" s="675">
        <v>-10</v>
      </c>
      <c r="AX38" s="675">
        <v>0</v>
      </c>
      <c r="AY38" s="675">
        <v>6</v>
      </c>
      <c r="AZ38" s="675">
        <v>6</v>
      </c>
      <c r="BA38" s="675">
        <v>-8</v>
      </c>
      <c r="BB38" s="675">
        <v>-2</v>
      </c>
      <c r="BC38" s="675">
        <v>-21</v>
      </c>
      <c r="BD38" s="675">
        <v>-3</v>
      </c>
      <c r="BE38" s="675">
        <v>23</v>
      </c>
      <c r="BF38" s="675">
        <v>24</v>
      </c>
      <c r="BG38" s="675">
        <v>16</v>
      </c>
      <c r="BH38" s="675">
        <v>17</v>
      </c>
      <c r="BI38" s="675">
        <v>-77</v>
      </c>
      <c r="BJ38" s="675">
        <v>-15</v>
      </c>
      <c r="BK38" s="503">
        <v>-117</v>
      </c>
      <c r="BL38" s="503">
        <v>-50</v>
      </c>
      <c r="BM38" s="503">
        <v>-155</v>
      </c>
      <c r="BN38" s="503">
        <v>-24</v>
      </c>
      <c r="BO38" s="675">
        <v>-371</v>
      </c>
      <c r="BP38" s="675">
        <v>125</v>
      </c>
      <c r="BQ38" s="675"/>
      <c r="BR38" s="675"/>
      <c r="BS38" s="675"/>
      <c r="BT38" s="675"/>
      <c r="BU38" s="503"/>
      <c r="BV38" s="503"/>
      <c r="BW38" s="503"/>
      <c r="BX38" s="503"/>
    </row>
    <row r="39" spans="2:76" ht="16.5" customHeight="1" thickBot="1">
      <c r="B39" s="683" t="s">
        <v>222</v>
      </c>
      <c r="C39" s="684">
        <f>C12-C25</f>
        <v>-168</v>
      </c>
      <c r="D39" s="684">
        <f t="shared" si="0"/>
        <v>-174</v>
      </c>
      <c r="E39" s="684">
        <f t="shared" si="0"/>
        <v>-128</v>
      </c>
      <c r="F39" s="685">
        <f t="shared" si="0"/>
        <v>-208</v>
      </c>
      <c r="G39" s="684">
        <v>-678</v>
      </c>
      <c r="H39" s="684">
        <v>-160</v>
      </c>
      <c r="I39" s="684">
        <v>-160</v>
      </c>
      <c r="J39" s="684">
        <v>-168</v>
      </c>
      <c r="K39" s="684">
        <v>-168</v>
      </c>
      <c r="L39" s="684">
        <v>-166</v>
      </c>
      <c r="M39" s="684">
        <v>-166</v>
      </c>
      <c r="N39" s="684">
        <v>-177</v>
      </c>
      <c r="O39" s="684">
        <v>-177</v>
      </c>
      <c r="P39" s="684">
        <v>-671</v>
      </c>
      <c r="Q39" s="684">
        <v>-156</v>
      </c>
      <c r="R39" s="684">
        <v>-156</v>
      </c>
      <c r="S39" s="684">
        <v>-193</v>
      </c>
      <c r="T39" s="684">
        <v>-193</v>
      </c>
      <c r="U39" s="684">
        <v>-167</v>
      </c>
      <c r="V39" s="684">
        <v>-167</v>
      </c>
      <c r="W39" s="686">
        <v>-195</v>
      </c>
      <c r="X39" s="686">
        <v>-190</v>
      </c>
      <c r="Y39" s="686">
        <v>-711</v>
      </c>
      <c r="Z39" s="686">
        <v>-706</v>
      </c>
      <c r="AA39" s="684">
        <v>-169</v>
      </c>
      <c r="AB39" s="684">
        <v>-169</v>
      </c>
      <c r="AC39" s="684">
        <v>-205</v>
      </c>
      <c r="AD39" s="684">
        <v>-205</v>
      </c>
      <c r="AE39" s="684">
        <v>-171</v>
      </c>
      <c r="AF39" s="684">
        <v>-174</v>
      </c>
      <c r="AG39" s="684">
        <v>-299</v>
      </c>
      <c r="AH39" s="684">
        <v>-303</v>
      </c>
      <c r="AI39" s="684">
        <v>-844</v>
      </c>
      <c r="AJ39" s="684">
        <v>-851</v>
      </c>
      <c r="AK39" s="684">
        <f t="shared" si="1"/>
        <v>-175</v>
      </c>
      <c r="AL39" s="684">
        <f t="shared" si="1"/>
        <v>-175</v>
      </c>
      <c r="AM39" s="684">
        <v>-178</v>
      </c>
      <c r="AN39" s="684">
        <v>-176</v>
      </c>
      <c r="AO39" s="684">
        <v>-162</v>
      </c>
      <c r="AP39" s="684">
        <v>-158</v>
      </c>
      <c r="AQ39" s="684">
        <v>-211</v>
      </c>
      <c r="AR39" s="684">
        <v>-218</v>
      </c>
      <c r="AS39" s="684">
        <v>-726</v>
      </c>
      <c r="AT39" s="684">
        <v>-727</v>
      </c>
      <c r="AU39" s="684">
        <v>-177</v>
      </c>
      <c r="AV39" s="684">
        <v>-177</v>
      </c>
      <c r="AW39" s="684">
        <v>-240</v>
      </c>
      <c r="AX39" s="684">
        <v>-238</v>
      </c>
      <c r="AY39" s="684">
        <v>-199</v>
      </c>
      <c r="AZ39" s="684">
        <v>-196</v>
      </c>
      <c r="BA39" s="684">
        <v>-246</v>
      </c>
      <c r="BB39" s="684">
        <v>-295</v>
      </c>
      <c r="BC39" s="684">
        <v>-862</v>
      </c>
      <c r="BD39" s="684">
        <v>-906</v>
      </c>
      <c r="BE39" s="684">
        <v>-240</v>
      </c>
      <c r="BF39" s="684">
        <v>-240</v>
      </c>
      <c r="BG39" s="684">
        <v>-245</v>
      </c>
      <c r="BH39" s="684">
        <v>-239</v>
      </c>
      <c r="BI39" s="684">
        <v>-286</v>
      </c>
      <c r="BJ39" s="684">
        <v>-285</v>
      </c>
      <c r="BK39" s="505">
        <v>-239</v>
      </c>
      <c r="BL39" s="505">
        <v>-239</v>
      </c>
      <c r="BM39" s="505">
        <v>-1010</v>
      </c>
      <c r="BN39" s="505">
        <v>-1003</v>
      </c>
      <c r="BO39" s="684">
        <v>-269</v>
      </c>
      <c r="BP39" s="684">
        <v>-269</v>
      </c>
      <c r="BQ39" s="684"/>
      <c r="BR39" s="684"/>
      <c r="BS39" s="684"/>
      <c r="BT39" s="684"/>
      <c r="BU39" s="505"/>
      <c r="BV39" s="505"/>
      <c r="BW39" s="505"/>
      <c r="BX39" s="505"/>
    </row>
    <row r="40" spans="2:76" s="579" customFormat="1" ht="15" customHeight="1" thickBot="1">
      <c r="B40" s="526" t="s">
        <v>91</v>
      </c>
      <c r="C40" s="525">
        <f>SUM(C36:C39)</f>
        <v>387</v>
      </c>
      <c r="D40" s="525">
        <f>SUM(D36:D39)</f>
        <v>299</v>
      </c>
      <c r="E40" s="525">
        <f>SUM(E36:E39)</f>
        <v>239</v>
      </c>
      <c r="F40" s="525">
        <f>SUM(F36:F39)</f>
        <v>50</v>
      </c>
      <c r="G40" s="525">
        <v>975</v>
      </c>
      <c r="H40" s="525">
        <v>431</v>
      </c>
      <c r="I40" s="525">
        <v>446</v>
      </c>
      <c r="J40" s="525">
        <v>-4670</v>
      </c>
      <c r="K40" s="525">
        <v>332</v>
      </c>
      <c r="L40" s="525">
        <v>1657</v>
      </c>
      <c r="M40" s="525">
        <v>1669</v>
      </c>
      <c r="N40" s="525">
        <v>444</v>
      </c>
      <c r="O40" s="525">
        <v>775</v>
      </c>
      <c r="P40" s="525">
        <v>3222</v>
      </c>
      <c r="Q40" s="525">
        <v>1447</v>
      </c>
      <c r="R40" s="525">
        <v>1458</v>
      </c>
      <c r="S40" s="525">
        <v>1994</v>
      </c>
      <c r="T40" s="525">
        <v>2438</v>
      </c>
      <c r="U40" s="525">
        <v>1490</v>
      </c>
      <c r="V40" s="525">
        <v>1591</v>
      </c>
      <c r="W40" s="549">
        <v>919</v>
      </c>
      <c r="X40" s="549">
        <v>1356</v>
      </c>
      <c r="Y40" s="525">
        <v>5850</v>
      </c>
      <c r="Z40" s="525">
        <v>6843</v>
      </c>
      <c r="AA40" s="525">
        <v>1415</v>
      </c>
      <c r="AB40" s="525">
        <v>1422</v>
      </c>
      <c r="AC40" s="525">
        <v>2082</v>
      </c>
      <c r="AD40" s="525">
        <v>2086</v>
      </c>
      <c r="AE40" s="525">
        <v>1687</v>
      </c>
      <c r="AF40" s="525">
        <v>1689</v>
      </c>
      <c r="AG40" s="525">
        <v>2263</v>
      </c>
      <c r="AH40" s="525">
        <v>2105</v>
      </c>
      <c r="AI40" s="525">
        <v>7447</v>
      </c>
      <c r="AJ40" s="525">
        <v>7302</v>
      </c>
      <c r="AK40" s="525">
        <f>SUM(AK36:AK39)</f>
        <v>1757</v>
      </c>
      <c r="AL40" s="525">
        <f>SUM(AL36:AL39)</f>
        <v>1759</v>
      </c>
      <c r="AM40" s="525">
        <v>2464</v>
      </c>
      <c r="AN40" s="525">
        <v>2477</v>
      </c>
      <c r="AO40" s="525">
        <v>2381</v>
      </c>
      <c r="AP40" s="525">
        <v>2431</v>
      </c>
      <c r="AQ40" s="525">
        <v>1256</v>
      </c>
      <c r="AR40" s="525">
        <v>1360</v>
      </c>
      <c r="AS40" s="525">
        <v>7858</v>
      </c>
      <c r="AT40" s="525">
        <v>8027</v>
      </c>
      <c r="AU40" s="525">
        <v>1270</v>
      </c>
      <c r="AV40" s="525">
        <v>1267</v>
      </c>
      <c r="AW40" s="525">
        <v>1438</v>
      </c>
      <c r="AX40" s="525">
        <v>1454</v>
      </c>
      <c r="AY40" s="525">
        <v>1712</v>
      </c>
      <c r="AZ40" s="525">
        <v>1728</v>
      </c>
      <c r="BA40" s="525">
        <v>2125</v>
      </c>
      <c r="BB40" s="525">
        <v>1392</v>
      </c>
      <c r="BC40" s="525">
        <v>6355</v>
      </c>
      <c r="BD40" s="525">
        <v>5651</v>
      </c>
      <c r="BE40" s="525">
        <v>1171</v>
      </c>
      <c r="BF40" s="525">
        <v>1181</v>
      </c>
      <c r="BG40" s="525">
        <v>1869</v>
      </c>
      <c r="BH40" s="525">
        <v>1886</v>
      </c>
      <c r="BI40" s="525">
        <v>2201</v>
      </c>
      <c r="BJ40" s="525">
        <v>2274</v>
      </c>
      <c r="BK40" s="525">
        <v>255</v>
      </c>
      <c r="BL40" s="525">
        <v>334</v>
      </c>
      <c r="BM40" s="525">
        <v>5496</v>
      </c>
      <c r="BN40" s="525">
        <v>5675</v>
      </c>
      <c r="BO40" s="525">
        <v>168</v>
      </c>
      <c r="BP40" s="525">
        <v>672</v>
      </c>
      <c r="BQ40" s="525"/>
      <c r="BR40" s="525"/>
      <c r="BS40" s="525"/>
      <c r="BT40" s="525"/>
      <c r="BU40" s="525"/>
      <c r="BV40" s="525"/>
      <c r="BW40" s="525"/>
      <c r="BX40" s="525"/>
    </row>
    <row r="41" spans="2:76" ht="9.75">
      <c r="B41" s="501" t="s">
        <v>229</v>
      </c>
      <c r="C41" s="502"/>
      <c r="D41" s="502"/>
      <c r="E41" s="541"/>
      <c r="F41" s="502"/>
      <c r="G41" s="502"/>
      <c r="H41" s="502"/>
      <c r="I41" s="502"/>
      <c r="J41" s="502"/>
      <c r="K41" s="502"/>
      <c r="L41" s="502"/>
      <c r="M41" s="502"/>
      <c r="N41" s="502"/>
      <c r="O41" s="502"/>
      <c r="P41" s="502"/>
      <c r="Q41" s="502"/>
      <c r="R41" s="502"/>
      <c r="S41" s="502"/>
      <c r="T41" s="502"/>
      <c r="U41" s="502"/>
      <c r="V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502"/>
      <c r="BC41" s="502"/>
      <c r="BD41" s="502"/>
      <c r="BE41" s="502"/>
      <c r="BF41" s="502"/>
      <c r="BG41" s="502"/>
      <c r="BH41" s="502"/>
      <c r="BI41" s="502"/>
      <c r="BJ41" s="502"/>
      <c r="BK41" s="502"/>
      <c r="BL41" s="502"/>
      <c r="BM41" s="502"/>
      <c r="BN41" s="502"/>
      <c r="BO41" s="502"/>
      <c r="BP41" s="502"/>
      <c r="BQ41" s="502"/>
      <c r="BR41" s="502"/>
      <c r="BS41" s="502"/>
      <c r="BT41" s="502"/>
      <c r="BU41" s="502"/>
      <c r="BV41" s="502"/>
      <c r="BW41" s="502"/>
      <c r="BX41" s="502"/>
    </row>
    <row r="42" spans="2:76" ht="9.75">
      <c r="B42" s="501" t="s">
        <v>561</v>
      </c>
      <c r="C42" s="502"/>
      <c r="D42" s="502"/>
      <c r="E42" s="502"/>
      <c r="F42" s="502"/>
      <c r="G42" s="502"/>
      <c r="H42" s="502"/>
      <c r="I42" s="502"/>
      <c r="J42" s="502"/>
      <c r="K42" s="502"/>
      <c r="L42" s="502"/>
      <c r="M42" s="502"/>
      <c r="N42" s="502"/>
      <c r="O42" s="502"/>
      <c r="P42" s="502"/>
      <c r="Q42" s="502"/>
      <c r="R42" s="502"/>
      <c r="S42" s="502"/>
      <c r="T42" s="502"/>
      <c r="U42" s="502"/>
      <c r="V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AZ42" s="502"/>
      <c r="BA42" s="502"/>
      <c r="BB42" s="502"/>
      <c r="BC42" s="502"/>
      <c r="BD42" s="502"/>
      <c r="BE42" s="502"/>
      <c r="BF42" s="502"/>
      <c r="BG42" s="502"/>
      <c r="BH42" s="502"/>
      <c r="BI42" s="502"/>
      <c r="BJ42" s="502"/>
      <c r="BK42" s="502"/>
      <c r="BL42" s="502"/>
      <c r="BM42" s="502"/>
      <c r="BN42" s="502"/>
      <c r="BO42" s="502"/>
      <c r="BP42" s="502"/>
      <c r="BQ42" s="502"/>
      <c r="BR42" s="502"/>
      <c r="BS42" s="502"/>
      <c r="BT42" s="502"/>
      <c r="BU42" s="502"/>
      <c r="BV42" s="502"/>
      <c r="BW42" s="502"/>
      <c r="BX42" s="502"/>
    </row>
    <row r="43" spans="3:76" ht="9.75">
      <c r="C43" s="502"/>
      <c r="D43" s="502"/>
      <c r="E43" s="502"/>
      <c r="F43" s="502"/>
      <c r="G43" s="502"/>
      <c r="H43" s="502"/>
      <c r="I43" s="502"/>
      <c r="J43" s="502"/>
      <c r="K43" s="502"/>
      <c r="L43" s="502"/>
      <c r="M43" s="502"/>
      <c r="N43" s="502"/>
      <c r="O43" s="502"/>
      <c r="P43" s="502"/>
      <c r="Q43" s="502"/>
      <c r="R43" s="502"/>
      <c r="S43" s="502"/>
      <c r="T43" s="502"/>
      <c r="U43" s="502"/>
      <c r="V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2"/>
      <c r="BC43" s="502"/>
      <c r="BD43" s="502"/>
      <c r="BE43" s="502"/>
      <c r="BF43" s="502"/>
      <c r="BG43" s="502"/>
      <c r="BH43" s="502"/>
      <c r="BI43" s="502"/>
      <c r="BJ43" s="502"/>
      <c r="BK43" s="502"/>
      <c r="BL43" s="502"/>
      <c r="BM43" s="502"/>
      <c r="BN43" s="502"/>
      <c r="BO43" s="502"/>
      <c r="BP43" s="502"/>
      <c r="BQ43" s="502"/>
      <c r="BR43" s="502"/>
      <c r="BS43" s="502"/>
      <c r="BT43" s="502"/>
      <c r="BU43" s="502"/>
      <c r="BV43" s="502"/>
      <c r="BW43" s="502"/>
      <c r="BX43" s="502"/>
    </row>
    <row r="44" spans="2:76" s="689" customFormat="1" ht="10.5" outlineLevel="1">
      <c r="B44" s="562" t="s">
        <v>11</v>
      </c>
      <c r="C44" s="688">
        <v>-53</v>
      </c>
      <c r="D44" s="688">
        <v>-439</v>
      </c>
      <c r="E44" s="688">
        <v>362</v>
      </c>
      <c r="F44" s="688">
        <v>-538</v>
      </c>
      <c r="G44" s="688">
        <v>-668</v>
      </c>
      <c r="H44" s="688">
        <v>-177</v>
      </c>
      <c r="I44" s="688">
        <v>-177</v>
      </c>
      <c r="J44" s="688">
        <v>-147</v>
      </c>
      <c r="K44" s="688">
        <v>-147</v>
      </c>
      <c r="L44" s="688">
        <v>-656</v>
      </c>
      <c r="M44" s="688">
        <v>-656</v>
      </c>
      <c r="N44" s="688">
        <v>-1593</v>
      </c>
      <c r="O44" s="688">
        <v>-1593</v>
      </c>
      <c r="P44" s="688">
        <v>-2573</v>
      </c>
      <c r="Q44" s="688">
        <v>-237</v>
      </c>
      <c r="R44" s="688">
        <v>-237</v>
      </c>
      <c r="S44" s="688">
        <v>169</v>
      </c>
      <c r="T44" s="688">
        <v>169</v>
      </c>
      <c r="U44" s="688">
        <v>-334</v>
      </c>
      <c r="V44" s="688">
        <v>-334</v>
      </c>
      <c r="W44" s="688">
        <v>-1108</v>
      </c>
      <c r="X44" s="688">
        <v>-1108</v>
      </c>
      <c r="Y44" s="688">
        <v>-1510</v>
      </c>
      <c r="Z44" s="688">
        <v>-1510</v>
      </c>
      <c r="AA44" s="688">
        <v>-937</v>
      </c>
      <c r="AB44" s="688">
        <v>-937</v>
      </c>
      <c r="AC44" s="688">
        <v>409</v>
      </c>
      <c r="AD44" s="688">
        <v>409</v>
      </c>
      <c r="AE44" s="688">
        <v>87</v>
      </c>
      <c r="AF44" s="688">
        <v>87</v>
      </c>
      <c r="AG44" s="688">
        <v>526</v>
      </c>
      <c r="AH44" s="688">
        <v>526</v>
      </c>
      <c r="AI44" s="688">
        <v>85</v>
      </c>
      <c r="AJ44" s="688">
        <v>85</v>
      </c>
      <c r="AK44" s="688">
        <f>AK6+AK8</f>
        <v>519</v>
      </c>
      <c r="AL44" s="688">
        <f>AL6+AL8</f>
        <v>519</v>
      </c>
      <c r="AM44" s="688">
        <v>-344</v>
      </c>
      <c r="AN44" s="688">
        <v>-344</v>
      </c>
      <c r="AO44" s="688">
        <v>-107</v>
      </c>
      <c r="AP44" s="688">
        <v>-107</v>
      </c>
      <c r="AQ44" s="688">
        <v>731</v>
      </c>
      <c r="AR44" s="688">
        <v>731</v>
      </c>
      <c r="AS44" s="688">
        <v>799</v>
      </c>
      <c r="AT44" s="688">
        <v>799</v>
      </c>
      <c r="AU44" s="688">
        <v>144</v>
      </c>
      <c r="AV44" s="688">
        <v>144</v>
      </c>
      <c r="AW44" s="688">
        <v>936</v>
      </c>
      <c r="AX44" s="688">
        <v>936</v>
      </c>
      <c r="AY44" s="688">
        <f aca="true" t="shared" si="2" ref="AY44:BF44">AY6+AY8</f>
        <v>579</v>
      </c>
      <c r="AZ44" s="688">
        <f t="shared" si="2"/>
        <v>579</v>
      </c>
      <c r="BA44" s="688">
        <f t="shared" si="2"/>
        <v>-799</v>
      </c>
      <c r="BB44" s="688">
        <f t="shared" si="2"/>
        <v>-799</v>
      </c>
      <c r="BC44" s="688">
        <f t="shared" si="2"/>
        <v>860</v>
      </c>
      <c r="BD44" s="688">
        <f t="shared" si="2"/>
        <v>860</v>
      </c>
      <c r="BE44" s="688">
        <f t="shared" si="2"/>
        <v>-175</v>
      </c>
      <c r="BF44" s="688">
        <f t="shared" si="2"/>
        <v>-175</v>
      </c>
      <c r="BG44" s="688">
        <f>BG6+BG8</f>
        <v>217</v>
      </c>
      <c r="BH44" s="688">
        <f>BH6+BH8</f>
        <v>217</v>
      </c>
      <c r="BI44" s="688">
        <v>-394</v>
      </c>
      <c r="BJ44" s="688">
        <v>-394</v>
      </c>
      <c r="BK44" s="688">
        <v>221</v>
      </c>
      <c r="BL44" s="688">
        <v>221</v>
      </c>
      <c r="BM44" s="688">
        <v>-131</v>
      </c>
      <c r="BN44" s="688">
        <v>-131</v>
      </c>
      <c r="BO44" s="688">
        <v>-2072</v>
      </c>
      <c r="BP44" s="688">
        <v>-2072</v>
      </c>
      <c r="BQ44" s="688"/>
      <c r="BR44" s="688"/>
      <c r="BS44" s="688"/>
      <c r="BT44" s="688"/>
      <c r="BU44" s="688"/>
      <c r="BV44" s="688"/>
      <c r="BW44" s="688"/>
      <c r="BX44" s="688"/>
    </row>
    <row r="45" spans="2:76" ht="9.75" outlineLevel="1">
      <c r="B45" s="547"/>
      <c r="C45" s="545"/>
      <c r="D45" s="545"/>
      <c r="E45" s="545"/>
      <c r="F45" s="545"/>
      <c r="G45" s="545"/>
      <c r="H45" s="545"/>
      <c r="I45" s="545"/>
      <c r="J45" s="545"/>
      <c r="K45" s="545"/>
      <c r="L45" s="545"/>
      <c r="M45" s="545"/>
      <c r="N45" s="545"/>
      <c r="O45" s="545"/>
      <c r="P45" s="545"/>
      <c r="Q45" s="545"/>
      <c r="R45" s="545"/>
      <c r="S45" s="545"/>
      <c r="T45" s="545"/>
      <c r="U45" s="545"/>
      <c r="V45" s="545"/>
      <c r="W45" s="547"/>
      <c r="X45" s="547"/>
      <c r="AA45" s="545"/>
      <c r="AB45" s="545"/>
      <c r="AC45" s="545"/>
      <c r="AD45" s="545"/>
      <c r="AE45" s="545"/>
      <c r="AF45" s="545"/>
      <c r="AG45" s="545"/>
      <c r="AH45" s="545"/>
      <c r="AI45" s="545"/>
      <c r="AJ45" s="545"/>
      <c r="AK45" s="545"/>
      <c r="AL45" s="545"/>
      <c r="AM45" s="545"/>
      <c r="AN45" s="545"/>
      <c r="AO45" s="545"/>
      <c r="AP45" s="545"/>
      <c r="AQ45" s="545"/>
      <c r="AR45" s="545"/>
      <c r="AS45" s="545"/>
      <c r="AT45" s="545"/>
      <c r="AU45" s="545"/>
      <c r="AV45" s="545"/>
      <c r="AW45" s="545"/>
      <c r="AX45" s="545"/>
      <c r="AY45" s="545"/>
      <c r="AZ45" s="545"/>
      <c r="BA45" s="545"/>
      <c r="BB45" s="545"/>
      <c r="BC45" s="545"/>
      <c r="BD45" s="545"/>
      <c r="BE45" s="545"/>
      <c r="BF45" s="545"/>
      <c r="BG45" s="545"/>
      <c r="BH45" s="545"/>
      <c r="BI45" s="545"/>
      <c r="BJ45" s="545"/>
      <c r="BK45" s="545"/>
      <c r="BL45" s="545"/>
      <c r="BM45" s="545"/>
      <c r="BN45" s="545"/>
      <c r="BO45" s="545"/>
      <c r="BP45" s="545"/>
      <c r="BQ45" s="545"/>
      <c r="BR45" s="545"/>
      <c r="BS45" s="545"/>
      <c r="BT45" s="545"/>
      <c r="BU45" s="545"/>
      <c r="BV45" s="545"/>
      <c r="BW45" s="545"/>
      <c r="BX45" s="545"/>
    </row>
    <row r="46" spans="2:76" ht="10.5" outlineLevel="1">
      <c r="B46" s="562"/>
      <c r="C46" s="562"/>
      <c r="D46" s="562"/>
      <c r="E46" s="562"/>
      <c r="F46" s="562"/>
      <c r="G46" s="562"/>
      <c r="H46" s="562"/>
      <c r="I46" s="562"/>
      <c r="J46" s="562"/>
      <c r="K46" s="562"/>
      <c r="L46" s="562"/>
      <c r="M46" s="562"/>
      <c r="N46" s="562"/>
      <c r="O46" s="562"/>
      <c r="P46" s="562"/>
      <c r="Q46" s="562"/>
      <c r="R46" s="562"/>
      <c r="S46" s="562"/>
      <c r="T46" s="562"/>
      <c r="U46" s="562"/>
      <c r="V46" s="562"/>
      <c r="W46" s="562"/>
      <c r="X46" s="562"/>
      <c r="Y46" s="563"/>
      <c r="Z46" s="563"/>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2"/>
      <c r="BH46" s="562"/>
      <c r="BI46" s="562"/>
      <c r="BJ46" s="562"/>
      <c r="BK46" s="562"/>
      <c r="BL46" s="562"/>
      <c r="BM46" s="562"/>
      <c r="BN46" s="562"/>
      <c r="BO46" s="562"/>
      <c r="BP46" s="562"/>
      <c r="BQ46" s="562"/>
      <c r="BR46" s="562"/>
      <c r="BS46" s="562"/>
      <c r="BT46" s="562"/>
      <c r="BU46" s="562"/>
      <c r="BV46" s="562"/>
      <c r="BW46" s="562"/>
      <c r="BX46" s="562"/>
    </row>
    <row r="47" spans="2:76" ht="9.75" outlineLevel="1">
      <c r="B47" s="564" t="s">
        <v>216</v>
      </c>
      <c r="C47" s="547"/>
      <c r="D47" s="547"/>
      <c r="E47" s="547"/>
      <c r="F47" s="547"/>
      <c r="G47" s="547"/>
      <c r="H47" s="547"/>
      <c r="I47" s="547">
        <v>-12</v>
      </c>
      <c r="J47" s="547"/>
      <c r="K47" s="565">
        <v>-4934</v>
      </c>
      <c r="L47" s="547"/>
      <c r="M47" s="547">
        <v>-10</v>
      </c>
      <c r="N47" s="547"/>
      <c r="O47" s="547">
        <v>-42</v>
      </c>
      <c r="P47" s="547">
        <v>-4998</v>
      </c>
      <c r="Q47" s="547"/>
      <c r="R47" s="547">
        <v>-10</v>
      </c>
      <c r="S47" s="547"/>
      <c r="T47" s="547">
        <v>-5</v>
      </c>
      <c r="U47" s="547"/>
      <c r="V47" s="547">
        <v>-13</v>
      </c>
      <c r="W47" s="547"/>
      <c r="X47" s="547">
        <v>-5</v>
      </c>
      <c r="Z47" s="548">
        <v>-33</v>
      </c>
      <c r="AA47" s="547"/>
      <c r="AB47" s="548">
        <v>-4</v>
      </c>
      <c r="AC47" s="547"/>
      <c r="AD47" s="548">
        <v>-1</v>
      </c>
      <c r="AE47" s="547"/>
      <c r="AF47" s="548">
        <v>-3</v>
      </c>
      <c r="AG47" s="547"/>
      <c r="AH47" s="548">
        <v>245</v>
      </c>
      <c r="AI47" s="547"/>
      <c r="AJ47" s="548">
        <v>237</v>
      </c>
      <c r="AK47" s="547"/>
      <c r="AL47" s="548">
        <v>-1</v>
      </c>
      <c r="AM47" s="547"/>
      <c r="AN47" s="548">
        <v>2</v>
      </c>
      <c r="AO47" s="547"/>
      <c r="AP47" s="548">
        <v>-3</v>
      </c>
      <c r="AQ47" s="547"/>
      <c r="AR47" s="548">
        <v>-13</v>
      </c>
      <c r="AS47" s="547"/>
      <c r="AT47" s="548">
        <v>-15</v>
      </c>
      <c r="AU47" s="547"/>
      <c r="AV47" s="547">
        <v>-2</v>
      </c>
      <c r="AW47" s="547"/>
      <c r="AX47" s="547">
        <v>-4</v>
      </c>
      <c r="AY47" s="547"/>
      <c r="AZ47" s="547">
        <f>-7+5</f>
        <v>-2</v>
      </c>
      <c r="BA47" s="547"/>
      <c r="BB47" s="547">
        <v>665</v>
      </c>
      <c r="BC47" s="547"/>
      <c r="BD47" s="547">
        <v>657</v>
      </c>
      <c r="BE47" s="547"/>
      <c r="BF47" s="547">
        <v>-4</v>
      </c>
      <c r="BG47" s="547"/>
      <c r="BH47" s="547">
        <v>-1</v>
      </c>
      <c r="BI47" s="547"/>
      <c r="BJ47" s="547">
        <v>0</v>
      </c>
      <c r="BK47" s="547"/>
      <c r="BL47" s="547">
        <v>-1</v>
      </c>
      <c r="BM47" s="547"/>
      <c r="BN47" s="547">
        <v>-6</v>
      </c>
      <c r="BO47" s="547"/>
      <c r="BP47" s="547">
        <v>-4</v>
      </c>
      <c r="BQ47" s="547"/>
      <c r="BR47" s="547"/>
      <c r="BS47" s="547"/>
      <c r="BT47" s="547"/>
      <c r="BU47" s="547"/>
      <c r="BV47" s="547"/>
      <c r="BW47" s="547"/>
      <c r="BX47" s="547"/>
    </row>
    <row r="48" spans="2:76" ht="9.75" outlineLevel="1">
      <c r="B48" s="564" t="s">
        <v>218</v>
      </c>
      <c r="C48" s="547"/>
      <c r="D48" s="547"/>
      <c r="E48" s="547"/>
      <c r="F48" s="547"/>
      <c r="G48" s="547"/>
      <c r="H48" s="547"/>
      <c r="I48" s="547"/>
      <c r="J48" s="547"/>
      <c r="K48" s="565">
        <v>-58</v>
      </c>
      <c r="L48" s="547"/>
      <c r="M48" s="547">
        <v>-2</v>
      </c>
      <c r="N48" s="547"/>
      <c r="O48" s="547">
        <v>-4</v>
      </c>
      <c r="P48" s="547">
        <v>-64</v>
      </c>
      <c r="Q48" s="547"/>
      <c r="R48" s="547">
        <v>-2</v>
      </c>
      <c r="S48" s="547"/>
      <c r="T48" s="547">
        <v>-4</v>
      </c>
      <c r="U48" s="547"/>
      <c r="V48" s="547">
        <v>-93</v>
      </c>
      <c r="W48" s="547"/>
      <c r="X48" s="547">
        <v>-4</v>
      </c>
      <c r="Y48" s="548"/>
      <c r="Z48" s="548">
        <v>-103</v>
      </c>
      <c r="AA48" s="547"/>
      <c r="AB48" s="548">
        <v>-2</v>
      </c>
      <c r="AC48" s="547"/>
      <c r="AD48" s="548">
        <v>-2</v>
      </c>
      <c r="AE48" s="547"/>
      <c r="AF48" s="548">
        <v>-2</v>
      </c>
      <c r="AG48" s="547"/>
      <c r="AH48" s="548">
        <v>-13</v>
      </c>
      <c r="AI48" s="547"/>
      <c r="AJ48" s="548">
        <v>-19</v>
      </c>
      <c r="AK48" s="547"/>
      <c r="AL48" s="548"/>
      <c r="AM48" s="547"/>
      <c r="AN48" s="548">
        <v>-1</v>
      </c>
      <c r="AO48" s="547"/>
      <c r="AP48" s="548">
        <v>0</v>
      </c>
      <c r="AQ48" s="547"/>
      <c r="AR48" s="548">
        <v>-3</v>
      </c>
      <c r="AS48" s="547"/>
      <c r="AT48" s="548">
        <v>-4</v>
      </c>
      <c r="AU48" s="547"/>
      <c r="AV48" s="547">
        <v>0</v>
      </c>
      <c r="AW48" s="547"/>
      <c r="AX48" s="547">
        <v>0</v>
      </c>
      <c r="AY48" s="547"/>
      <c r="AZ48" s="547">
        <v>0</v>
      </c>
      <c r="BA48" s="547"/>
      <c r="BB48" s="547">
        <v>35</v>
      </c>
      <c r="BC48" s="547"/>
      <c r="BD48" s="547">
        <v>35</v>
      </c>
      <c r="BE48" s="547"/>
      <c r="BF48" s="547">
        <v>-7</v>
      </c>
      <c r="BG48" s="547"/>
      <c r="BH48" s="547">
        <v>-5</v>
      </c>
      <c r="BI48" s="547"/>
      <c r="BJ48" s="547">
        <v>-9</v>
      </c>
      <c r="BK48" s="547"/>
      <c r="BL48" s="547">
        <v>-30</v>
      </c>
      <c r="BM48" s="547"/>
      <c r="BN48" s="547">
        <v>-51</v>
      </c>
      <c r="BO48" s="547"/>
      <c r="BP48" s="547">
        <v>0</v>
      </c>
      <c r="BQ48" s="547"/>
      <c r="BR48" s="547"/>
      <c r="BS48" s="547"/>
      <c r="BT48" s="547"/>
      <c r="BU48" s="547"/>
      <c r="BV48" s="547"/>
      <c r="BW48" s="547"/>
      <c r="BX48" s="547"/>
    </row>
    <row r="49" spans="2:76" ht="9.75" outlineLevel="1">
      <c r="B49" s="564" t="s">
        <v>220</v>
      </c>
      <c r="C49" s="547"/>
      <c r="D49" s="547"/>
      <c r="E49" s="547"/>
      <c r="F49" s="547"/>
      <c r="G49" s="547"/>
      <c r="H49" s="547"/>
      <c r="I49" s="547">
        <v>-3</v>
      </c>
      <c r="J49" s="547"/>
      <c r="K49" s="547">
        <v>-2</v>
      </c>
      <c r="L49" s="547"/>
      <c r="M49" s="547"/>
      <c r="N49" s="547"/>
      <c r="O49" s="547">
        <v>29</v>
      </c>
      <c r="P49" s="547">
        <v>24</v>
      </c>
      <c r="Q49" s="547"/>
      <c r="R49" s="547">
        <v>1</v>
      </c>
      <c r="S49" s="547"/>
      <c r="T49" s="547">
        <v>-6</v>
      </c>
      <c r="U49" s="547"/>
      <c r="V49" s="547">
        <v>5</v>
      </c>
      <c r="W49" s="547"/>
      <c r="X49" s="547"/>
      <c r="Y49" s="548"/>
      <c r="Z49" s="548">
        <v>0</v>
      </c>
      <c r="AA49" s="547"/>
      <c r="AB49" s="548">
        <v>-1</v>
      </c>
      <c r="AC49" s="547"/>
      <c r="AD49" s="548">
        <v>1</v>
      </c>
      <c r="AE49" s="547"/>
      <c r="AF49" s="548">
        <v>-1</v>
      </c>
      <c r="AG49" s="547"/>
      <c r="AH49" s="548">
        <v>-6</v>
      </c>
      <c r="AI49" s="547"/>
      <c r="AJ49" s="548">
        <v>-7</v>
      </c>
      <c r="AK49" s="547"/>
      <c r="AL49" s="548"/>
      <c r="AM49" s="547"/>
      <c r="AN49" s="548">
        <v>-12</v>
      </c>
      <c r="AO49" s="547"/>
      <c r="AP49" s="548">
        <v>-1</v>
      </c>
      <c r="AQ49" s="547"/>
      <c r="AR49" s="548">
        <v>2</v>
      </c>
      <c r="AS49" s="547"/>
      <c r="AT49" s="548">
        <v>-11</v>
      </c>
      <c r="AU49" s="547"/>
      <c r="AV49" s="547">
        <v>7</v>
      </c>
      <c r="AW49" s="547"/>
      <c r="AX49" s="547">
        <v>0</v>
      </c>
      <c r="AY49" s="547"/>
      <c r="AZ49" s="547">
        <v>-11</v>
      </c>
      <c r="BA49" s="547"/>
      <c r="BB49" s="547">
        <v>-10</v>
      </c>
      <c r="BC49" s="547"/>
      <c r="BD49" s="547">
        <v>-14</v>
      </c>
      <c r="BE49" s="547"/>
      <c r="BF49" s="547">
        <v>2</v>
      </c>
      <c r="BG49" s="547"/>
      <c r="BH49" s="547">
        <v>-4</v>
      </c>
      <c r="BI49" s="547"/>
      <c r="BJ49" s="547">
        <v>-1</v>
      </c>
      <c r="BK49" s="547"/>
      <c r="BL49" s="547">
        <v>19</v>
      </c>
      <c r="BM49" s="547"/>
      <c r="BN49" s="547">
        <v>16</v>
      </c>
      <c r="BO49" s="547"/>
      <c r="BP49" s="547">
        <v>-4</v>
      </c>
      <c r="BQ49" s="547"/>
      <c r="BR49" s="547"/>
      <c r="BS49" s="547"/>
      <c r="BT49" s="547"/>
      <c r="BU49" s="547"/>
      <c r="BV49" s="547"/>
      <c r="BW49" s="547"/>
      <c r="BX49" s="547"/>
    </row>
    <row r="50" spans="2:76" ht="9.75" outlineLevel="1">
      <c r="B50" s="564" t="s">
        <v>221</v>
      </c>
      <c r="C50" s="547"/>
      <c r="D50" s="547"/>
      <c r="E50" s="547"/>
      <c r="F50" s="547"/>
      <c r="G50" s="547"/>
      <c r="H50" s="547"/>
      <c r="I50" s="547"/>
      <c r="J50" s="547"/>
      <c r="K50" s="547">
        <v>-8</v>
      </c>
      <c r="L50" s="547"/>
      <c r="M50" s="547"/>
      <c r="N50" s="547"/>
      <c r="O50" s="547">
        <v>-314</v>
      </c>
      <c r="P50" s="547">
        <v>-322</v>
      </c>
      <c r="Q50" s="547"/>
      <c r="R50" s="547"/>
      <c r="S50" s="547"/>
      <c r="T50" s="547">
        <v>-429</v>
      </c>
      <c r="U50" s="547"/>
      <c r="V50" s="547"/>
      <c r="W50" s="547"/>
      <c r="X50" s="547">
        <v>-423</v>
      </c>
      <c r="Y50" s="548"/>
      <c r="Z50" s="548">
        <v>-852</v>
      </c>
      <c r="AA50" s="547"/>
      <c r="AB50" s="548">
        <v>0</v>
      </c>
      <c r="AC50" s="547"/>
      <c r="AD50" s="548">
        <v>-2</v>
      </c>
      <c r="AE50" s="547"/>
      <c r="AF50" s="548">
        <v>1</v>
      </c>
      <c r="AG50" s="547"/>
      <c r="AH50" s="548">
        <v>-72</v>
      </c>
      <c r="AI50" s="547"/>
      <c r="AJ50" s="548">
        <v>-73</v>
      </c>
      <c r="AK50" s="547"/>
      <c r="AL50" s="548">
        <v>-1</v>
      </c>
      <c r="AM50" s="547"/>
      <c r="AN50" s="548"/>
      <c r="AO50" s="547"/>
      <c r="AP50" s="548">
        <v>-42</v>
      </c>
      <c r="AQ50" s="547"/>
      <c r="AR50" s="548">
        <v>-97</v>
      </c>
      <c r="AS50" s="547"/>
      <c r="AT50" s="548">
        <v>-140</v>
      </c>
      <c r="AU50" s="547"/>
      <c r="AV50" s="547">
        <v>-2</v>
      </c>
      <c r="AW50" s="547"/>
      <c r="AX50" s="547">
        <v>-10</v>
      </c>
      <c r="AY50" s="547"/>
      <c r="AZ50" s="547">
        <v>0</v>
      </c>
      <c r="BA50" s="547"/>
      <c r="BB50" s="547">
        <v>-6</v>
      </c>
      <c r="BC50" s="547"/>
      <c r="BD50" s="547">
        <v>-18</v>
      </c>
      <c r="BE50" s="547"/>
      <c r="BF50" s="547">
        <v>-1</v>
      </c>
      <c r="BG50" s="547"/>
      <c r="BH50" s="547">
        <v>-1</v>
      </c>
      <c r="BI50" s="547"/>
      <c r="BJ50" s="547">
        <v>-62</v>
      </c>
      <c r="BK50" s="547"/>
      <c r="BL50" s="547">
        <v>-67</v>
      </c>
      <c r="BM50" s="547"/>
      <c r="BN50" s="547">
        <v>-131</v>
      </c>
      <c r="BO50" s="547"/>
      <c r="BP50" s="547">
        <v>-496</v>
      </c>
      <c r="BQ50" s="547"/>
      <c r="BR50" s="547"/>
      <c r="BS50" s="547"/>
      <c r="BT50" s="547"/>
      <c r="BU50" s="547"/>
      <c r="BV50" s="547"/>
      <c r="BW50" s="547"/>
      <c r="BX50" s="547"/>
    </row>
    <row r="51" spans="2:76" ht="9.75" outlineLevel="1">
      <c r="B51" s="564" t="s">
        <v>222</v>
      </c>
      <c r="C51" s="547"/>
      <c r="D51" s="547"/>
      <c r="E51" s="547"/>
      <c r="F51" s="547"/>
      <c r="G51" s="547"/>
      <c r="H51" s="547"/>
      <c r="I51" s="547"/>
      <c r="J51" s="547"/>
      <c r="K51" s="547"/>
      <c r="L51" s="547"/>
      <c r="M51" s="547"/>
      <c r="N51" s="547"/>
      <c r="O51" s="547"/>
      <c r="P51" s="547"/>
      <c r="Q51" s="547"/>
      <c r="R51" s="547"/>
      <c r="S51" s="547"/>
      <c r="T51" s="547"/>
      <c r="U51" s="547"/>
      <c r="V51" s="547"/>
      <c r="W51" s="547"/>
      <c r="X51" s="547">
        <v>-5</v>
      </c>
      <c r="Y51" s="548"/>
      <c r="Z51" s="548">
        <v>-5</v>
      </c>
      <c r="AA51" s="547"/>
      <c r="AB51" s="548">
        <v>0</v>
      </c>
      <c r="AC51" s="547"/>
      <c r="AD51" s="548">
        <v>0</v>
      </c>
      <c r="AE51" s="547"/>
      <c r="AF51" s="548">
        <v>3</v>
      </c>
      <c r="AG51" s="547"/>
      <c r="AH51" s="548">
        <v>4</v>
      </c>
      <c r="AI51" s="547"/>
      <c r="AJ51" s="548">
        <v>7</v>
      </c>
      <c r="AK51" s="547"/>
      <c r="AL51" s="548"/>
      <c r="AM51" s="547"/>
      <c r="AN51" s="548">
        <v>-2</v>
      </c>
      <c r="AO51" s="547"/>
      <c r="AP51" s="548">
        <v>-4</v>
      </c>
      <c r="AQ51" s="547"/>
      <c r="AR51" s="548">
        <v>7</v>
      </c>
      <c r="AS51" s="547"/>
      <c r="AT51" s="548">
        <v>1</v>
      </c>
      <c r="AU51" s="547"/>
      <c r="AV51" s="547">
        <v>0</v>
      </c>
      <c r="AW51" s="547"/>
      <c r="AX51" s="547">
        <v>-2</v>
      </c>
      <c r="AY51" s="547"/>
      <c r="AZ51" s="547">
        <v>-3</v>
      </c>
      <c r="BA51" s="547"/>
      <c r="BB51" s="547">
        <v>49</v>
      </c>
      <c r="BC51" s="547"/>
      <c r="BD51" s="547">
        <v>44</v>
      </c>
      <c r="BE51" s="547"/>
      <c r="BF51" s="547">
        <v>0</v>
      </c>
      <c r="BG51" s="547"/>
      <c r="BH51" s="547">
        <v>-6</v>
      </c>
      <c r="BI51" s="547"/>
      <c r="BJ51" s="547">
        <v>-1</v>
      </c>
      <c r="BK51" s="547"/>
      <c r="BL51" s="547">
        <v>0</v>
      </c>
      <c r="BM51" s="547"/>
      <c r="BN51" s="547">
        <v>-7</v>
      </c>
      <c r="BO51" s="547"/>
      <c r="BP51" s="547">
        <v>0</v>
      </c>
      <c r="BQ51" s="547"/>
      <c r="BR51" s="547"/>
      <c r="BS51" s="547"/>
      <c r="BT51" s="547"/>
      <c r="BU51" s="547"/>
      <c r="BV51" s="547"/>
      <c r="BW51" s="547"/>
      <c r="BX51" s="547"/>
    </row>
    <row r="52" spans="2:76" ht="10.5" outlineLevel="1">
      <c r="B52" s="562" t="s">
        <v>433</v>
      </c>
      <c r="C52" s="562"/>
      <c r="D52" s="562"/>
      <c r="E52" s="562"/>
      <c r="F52" s="562"/>
      <c r="G52" s="562"/>
      <c r="H52" s="562"/>
      <c r="I52" s="562">
        <v>-15</v>
      </c>
      <c r="J52" s="562"/>
      <c r="K52" s="562">
        <v>-5002</v>
      </c>
      <c r="L52" s="562"/>
      <c r="M52" s="562">
        <v>-12</v>
      </c>
      <c r="N52" s="562"/>
      <c r="O52" s="562">
        <v>-331</v>
      </c>
      <c r="P52" s="562">
        <v>-5360</v>
      </c>
      <c r="Q52" s="562"/>
      <c r="R52" s="562">
        <v>-11</v>
      </c>
      <c r="S52" s="562"/>
      <c r="T52" s="562">
        <v>-444</v>
      </c>
      <c r="U52" s="562"/>
      <c r="V52" s="562">
        <v>-101</v>
      </c>
      <c r="W52" s="562"/>
      <c r="X52" s="562">
        <v>-437</v>
      </c>
      <c r="Y52" s="563"/>
      <c r="Z52" s="562">
        <v>-993</v>
      </c>
      <c r="AA52" s="562"/>
      <c r="AB52" s="562">
        <v>-7</v>
      </c>
      <c r="AC52" s="562"/>
      <c r="AD52" s="562">
        <v>-4</v>
      </c>
      <c r="AE52" s="562"/>
      <c r="AF52" s="562">
        <v>-2</v>
      </c>
      <c r="AG52" s="562"/>
      <c r="AH52" s="562">
        <v>158</v>
      </c>
      <c r="AI52" s="562"/>
      <c r="AJ52" s="562">
        <v>145</v>
      </c>
      <c r="AK52" s="562"/>
      <c r="AL52" s="562">
        <f>SUM(AL47:AL51)</f>
        <v>-2</v>
      </c>
      <c r="AM52" s="562"/>
      <c r="AN52" s="562">
        <v>-13</v>
      </c>
      <c r="AO52" s="562"/>
      <c r="AP52" s="562">
        <v>-50</v>
      </c>
      <c r="AQ52" s="562"/>
      <c r="AR52" s="562">
        <v>-104</v>
      </c>
      <c r="AS52" s="562"/>
      <c r="AT52" s="562">
        <v>-169</v>
      </c>
      <c r="AU52" s="562"/>
      <c r="AV52" s="562">
        <v>3</v>
      </c>
      <c r="AW52" s="562"/>
      <c r="AX52" s="562">
        <v>-16</v>
      </c>
      <c r="AY52" s="562"/>
      <c r="AZ52" s="562">
        <f>SUM(AZ47:AZ51)</f>
        <v>-16</v>
      </c>
      <c r="BA52" s="562"/>
      <c r="BB52" s="562">
        <v>733</v>
      </c>
      <c r="BC52" s="562"/>
      <c r="BD52" s="562">
        <v>704</v>
      </c>
      <c r="BE52" s="562"/>
      <c r="BF52" s="562">
        <v>-10</v>
      </c>
      <c r="BG52" s="562"/>
      <c r="BH52" s="562">
        <v>-17</v>
      </c>
      <c r="BI52" s="562"/>
      <c r="BJ52" s="562">
        <v>-73</v>
      </c>
      <c r="BK52" s="562"/>
      <c r="BL52" s="562">
        <v>-79</v>
      </c>
      <c r="BM52" s="562"/>
      <c r="BN52" s="562">
        <v>-179</v>
      </c>
      <c r="BO52" s="562"/>
      <c r="BP52" s="562">
        <v>-504</v>
      </c>
      <c r="BQ52" s="562"/>
      <c r="BR52" s="562"/>
      <c r="BS52" s="562"/>
      <c r="BT52" s="562"/>
      <c r="BU52" s="562"/>
      <c r="BV52" s="562"/>
      <c r="BW52" s="562"/>
      <c r="BX52" s="562"/>
    </row>
    <row r="53" spans="3:76" ht="10.5">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8"/>
      <c r="AR53" s="548"/>
      <c r="AS53" s="548"/>
      <c r="AT53" s="548"/>
      <c r="AU53" s="548"/>
      <c r="AV53" s="548"/>
      <c r="AW53" s="548"/>
      <c r="AX53" s="548"/>
      <c r="AY53" s="548"/>
      <c r="AZ53" s="548"/>
      <c r="BA53" s="562"/>
      <c r="BB53" s="562"/>
      <c r="BC53" s="562"/>
      <c r="BD53" s="562"/>
      <c r="BE53" s="548"/>
      <c r="BF53" s="548"/>
      <c r="BG53" s="548"/>
      <c r="BH53" s="548"/>
      <c r="BI53" s="548"/>
      <c r="BJ53" s="548"/>
      <c r="BK53" s="562"/>
      <c r="BL53" s="562"/>
      <c r="BM53" s="562"/>
      <c r="BN53" s="562"/>
      <c r="BO53" s="548"/>
      <c r="BP53" s="548"/>
      <c r="BQ53" s="548"/>
      <c r="BR53" s="548"/>
      <c r="BS53" s="548"/>
      <c r="BT53" s="548"/>
      <c r="BU53" s="562"/>
      <c r="BV53" s="562"/>
      <c r="BW53" s="562"/>
      <c r="BX53" s="562"/>
    </row>
    <row r="56" spans="64:74" ht="10.5">
      <c r="BL56" s="688"/>
      <c r="BV56" s="688"/>
    </row>
    <row r="57" spans="64:74" ht="9.75">
      <c r="BL57" s="545"/>
      <c r="BV57" s="545"/>
    </row>
    <row r="58" spans="64:74" ht="10.5">
      <c r="BL58" s="562"/>
      <c r="BV58" s="562"/>
    </row>
    <row r="59" spans="64:74" ht="9.75">
      <c r="BL59" s="547"/>
      <c r="BV59" s="547"/>
    </row>
    <row r="60" spans="64:74" ht="9.75">
      <c r="BL60" s="547"/>
      <c r="BV60" s="547"/>
    </row>
    <row r="61" spans="64:74" ht="9.75">
      <c r="BL61" s="547"/>
      <c r="BV61" s="547"/>
    </row>
    <row r="62" spans="64:74" ht="9.75">
      <c r="BL62" s="547"/>
      <c r="BV62" s="547"/>
    </row>
    <row r="63" spans="64:74" ht="9.75">
      <c r="BL63" s="547"/>
      <c r="BV63" s="547"/>
    </row>
    <row r="64" spans="64:74" ht="10.5">
      <c r="BL64" s="562"/>
      <c r="BV64" s="562"/>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30" r:id="rId1"/>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B2:AP27"/>
  <sheetViews>
    <sheetView showGridLines="0" view="pageBreakPreview" zoomScaleSheetLayoutView="100" zoomScalePageLayoutView="0" workbookViewId="0" topLeftCell="A2">
      <pane xSplit="2" ySplit="4" topLeftCell="AB6" activePane="bottomRight" state="frozen"/>
      <selection pane="topLeft" activeCell="A2" sqref="A2"/>
      <selection pane="topRight" activeCell="C2" sqref="C2"/>
      <selection pane="bottomLeft" activeCell="A6" sqref="A6"/>
      <selection pane="bottomRight" activeCell="B2" sqref="B2"/>
    </sheetView>
  </sheetViews>
  <sheetFormatPr defaultColWidth="9.140625" defaultRowHeight="12.75" outlineLevelCol="1"/>
  <cols>
    <col min="1" max="1" width="1.28515625" style="0" customWidth="1"/>
    <col min="2" max="2" width="61.00390625" style="54" customWidth="1"/>
    <col min="3" max="6" width="9.421875" style="7" hidden="1" customWidth="1" outlineLevel="1"/>
    <col min="7" max="7" width="9.421875" style="7" customWidth="1" collapsed="1"/>
    <col min="8" max="11" width="9.421875" style="7" hidden="1" customWidth="1" outlineLevel="1"/>
    <col min="12" max="12" width="9.421875" style="7" customWidth="1" collapsed="1"/>
    <col min="13" max="16" width="9.421875" style="7" hidden="1" customWidth="1" outlineLevel="1"/>
    <col min="17" max="17" width="9.421875" style="7" customWidth="1" collapsed="1"/>
    <col min="18" max="21" width="9.421875" style="7" hidden="1" customWidth="1" outlineLevel="1"/>
    <col min="22" max="22" width="9.421875" style="7" customWidth="1" collapsed="1"/>
    <col min="23" max="38" width="9.421875" style="7" customWidth="1"/>
    <col min="39" max="42" width="9.421875" style="7" hidden="1" customWidth="1" outlineLevel="1"/>
    <col min="43" max="43" width="9.140625" style="7" customWidth="1" collapsed="1"/>
    <col min="44" max="16384" width="9.140625" style="7" customWidth="1"/>
  </cols>
  <sheetData>
    <row r="2" ht="15">
      <c r="B2" s="520" t="s">
        <v>242</v>
      </c>
    </row>
    <row r="3" ht="9.75" customHeight="1"/>
    <row r="4" spans="2:42" s="79" customFormat="1" ht="21" customHeight="1">
      <c r="B4" s="45" t="s">
        <v>215</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393</v>
      </c>
      <c r="S4" s="45" t="s">
        <v>394</v>
      </c>
      <c r="T4" s="45" t="s">
        <v>395</v>
      </c>
      <c r="U4" s="45" t="s">
        <v>396</v>
      </c>
      <c r="V4" s="45" t="s">
        <v>397</v>
      </c>
      <c r="W4" s="45" t="s">
        <v>440</v>
      </c>
      <c r="X4" s="45" t="s">
        <v>441</v>
      </c>
      <c r="Y4" s="45" t="s">
        <v>442</v>
      </c>
      <c r="Z4" s="45" t="s">
        <v>443</v>
      </c>
      <c r="AA4" s="45" t="s">
        <v>444</v>
      </c>
      <c r="AB4" s="45" t="s">
        <v>472</v>
      </c>
      <c r="AC4" s="45" t="s">
        <v>473</v>
      </c>
      <c r="AD4" s="45" t="s">
        <v>474</v>
      </c>
      <c r="AE4" s="45" t="s">
        <v>475</v>
      </c>
      <c r="AF4" s="45" t="s">
        <v>522</v>
      </c>
      <c r="AG4" s="45" t="s">
        <v>525</v>
      </c>
      <c r="AH4" s="45" t="s">
        <v>526</v>
      </c>
      <c r="AI4" s="45" t="s">
        <v>527</v>
      </c>
      <c r="AJ4" s="45" t="s">
        <v>528</v>
      </c>
      <c r="AK4" s="45" t="s">
        <v>529</v>
      </c>
      <c r="AL4" s="45" t="s">
        <v>582</v>
      </c>
      <c r="AM4" s="45" t="s">
        <v>583</v>
      </c>
      <c r="AN4" s="45" t="s">
        <v>584</v>
      </c>
      <c r="AO4" s="45" t="s">
        <v>585</v>
      </c>
      <c r="AP4" s="45" t="s">
        <v>586</v>
      </c>
    </row>
    <row r="5" spans="2:42" s="88" customFormat="1" ht="6.75"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row>
    <row r="6" spans="2:42" s="23" customFormat="1" ht="10.5">
      <c r="B6" s="153" t="s">
        <v>556</v>
      </c>
      <c r="C6" s="247">
        <v>22850</v>
      </c>
      <c r="D6" s="247">
        <v>22870</v>
      </c>
      <c r="E6" s="247">
        <v>24675</v>
      </c>
      <c r="F6" s="247">
        <v>22591</v>
      </c>
      <c r="G6" s="346">
        <v>92986</v>
      </c>
      <c r="H6" s="247">
        <v>19273</v>
      </c>
      <c r="I6" s="247">
        <v>23324</v>
      </c>
      <c r="J6" s="247">
        <v>23565</v>
      </c>
      <c r="K6" s="247">
        <v>19779</v>
      </c>
      <c r="L6" s="346">
        <v>85941</v>
      </c>
      <c r="M6" s="247">
        <v>15696</v>
      </c>
      <c r="N6" s="247">
        <v>20108</v>
      </c>
      <c r="O6" s="247">
        <v>18464</v>
      </c>
      <c r="P6" s="247">
        <v>15343</v>
      </c>
      <c r="Q6" s="346">
        <v>69611</v>
      </c>
      <c r="R6" s="247">
        <v>11943</v>
      </c>
      <c r="S6" s="247">
        <v>14422</v>
      </c>
      <c r="T6" s="247">
        <v>15851</v>
      </c>
      <c r="U6" s="247">
        <v>17878</v>
      </c>
      <c r="V6" s="346">
        <v>60094</v>
      </c>
      <c r="W6" s="247">
        <v>18053</v>
      </c>
      <c r="X6" s="247">
        <v>17698</v>
      </c>
      <c r="Y6" s="247">
        <v>19336</v>
      </c>
      <c r="Z6" s="247">
        <v>20154</v>
      </c>
      <c r="AA6" s="346">
        <v>75241</v>
      </c>
      <c r="AB6" s="247">
        <v>18771</v>
      </c>
      <c r="AC6" s="247">
        <v>21847</v>
      </c>
      <c r="AD6" s="247">
        <v>25014</v>
      </c>
      <c r="AE6" s="247">
        <v>24105</v>
      </c>
      <c r="AF6" s="346">
        <v>89737</v>
      </c>
      <c r="AG6" s="247">
        <v>20577</v>
      </c>
      <c r="AH6" s="247">
        <v>23867</v>
      </c>
      <c r="AI6" s="247">
        <v>23796</v>
      </c>
      <c r="AJ6" s="247">
        <v>22463</v>
      </c>
      <c r="AK6" s="346">
        <v>90703</v>
      </c>
      <c r="AL6" s="247">
        <v>17182</v>
      </c>
      <c r="AM6" s="247"/>
      <c r="AN6" s="247"/>
      <c r="AO6" s="247"/>
      <c r="AP6" s="346"/>
    </row>
    <row r="7" spans="2:42" s="23" customFormat="1" ht="9.75">
      <c r="B7" s="190" t="s">
        <v>557</v>
      </c>
      <c r="C7" s="253">
        <v>19264</v>
      </c>
      <c r="D7" s="253">
        <v>18931</v>
      </c>
      <c r="E7" s="253">
        <v>20188</v>
      </c>
      <c r="F7" s="253">
        <v>18664</v>
      </c>
      <c r="G7" s="347">
        <v>77047</v>
      </c>
      <c r="H7" s="253">
        <v>15718</v>
      </c>
      <c r="I7" s="253">
        <v>19293</v>
      </c>
      <c r="J7" s="253">
        <v>19273</v>
      </c>
      <c r="K7" s="253">
        <v>16265</v>
      </c>
      <c r="L7" s="347">
        <v>70549</v>
      </c>
      <c r="M7" s="253">
        <v>12880</v>
      </c>
      <c r="N7" s="253">
        <v>16564</v>
      </c>
      <c r="O7" s="253">
        <v>15060</v>
      </c>
      <c r="P7" s="253">
        <v>12483</v>
      </c>
      <c r="Q7" s="347">
        <v>56987</v>
      </c>
      <c r="R7" s="253">
        <v>9838</v>
      </c>
      <c r="S7" s="253">
        <v>11655</v>
      </c>
      <c r="T7" s="253">
        <v>12961</v>
      </c>
      <c r="U7" s="253">
        <v>14748</v>
      </c>
      <c r="V7" s="347">
        <v>49202</v>
      </c>
      <c r="W7" s="253">
        <v>14833</v>
      </c>
      <c r="X7" s="253">
        <v>14327</v>
      </c>
      <c r="Y7" s="253">
        <v>15786</v>
      </c>
      <c r="Z7" s="253">
        <v>16479</v>
      </c>
      <c r="AA7" s="347">
        <v>61425</v>
      </c>
      <c r="AB7" s="253">
        <v>15161</v>
      </c>
      <c r="AC7" s="253">
        <v>17322</v>
      </c>
      <c r="AD7" s="253">
        <v>19889</v>
      </c>
      <c r="AE7" s="253">
        <v>19291</v>
      </c>
      <c r="AF7" s="347">
        <v>71663</v>
      </c>
      <c r="AG7" s="253">
        <v>16518</v>
      </c>
      <c r="AH7" s="253">
        <v>18881</v>
      </c>
      <c r="AI7" s="253">
        <v>18694</v>
      </c>
      <c r="AJ7" s="253">
        <v>17511</v>
      </c>
      <c r="AK7" s="347">
        <v>71604</v>
      </c>
      <c r="AL7" s="253">
        <v>13304</v>
      </c>
      <c r="AM7" s="253"/>
      <c r="AN7" s="253"/>
      <c r="AO7" s="253"/>
      <c r="AP7" s="347"/>
    </row>
    <row r="8" spans="2:42" s="23" customFormat="1" ht="9.75">
      <c r="B8" s="80" t="s">
        <v>558</v>
      </c>
      <c r="C8" s="230">
        <v>3586</v>
      </c>
      <c r="D8" s="230">
        <v>3939</v>
      </c>
      <c r="E8" s="230">
        <v>4487</v>
      </c>
      <c r="F8" s="230">
        <v>3927</v>
      </c>
      <c r="G8" s="340">
        <v>15939</v>
      </c>
      <c r="H8" s="230">
        <v>3555</v>
      </c>
      <c r="I8" s="230">
        <v>4031</v>
      </c>
      <c r="J8" s="230">
        <v>4292</v>
      </c>
      <c r="K8" s="230">
        <v>3514</v>
      </c>
      <c r="L8" s="340">
        <v>15392</v>
      </c>
      <c r="M8" s="230">
        <v>2816</v>
      </c>
      <c r="N8" s="230">
        <v>3544</v>
      </c>
      <c r="O8" s="230">
        <v>3404</v>
      </c>
      <c r="P8" s="230">
        <v>2860</v>
      </c>
      <c r="Q8" s="340">
        <v>12624</v>
      </c>
      <c r="R8" s="230">
        <v>2105</v>
      </c>
      <c r="S8" s="230">
        <v>2767</v>
      </c>
      <c r="T8" s="230">
        <v>2890</v>
      </c>
      <c r="U8" s="230">
        <v>3130</v>
      </c>
      <c r="V8" s="340">
        <v>10892</v>
      </c>
      <c r="W8" s="230">
        <v>3220</v>
      </c>
      <c r="X8" s="230">
        <v>3371</v>
      </c>
      <c r="Y8" s="230">
        <v>3550</v>
      </c>
      <c r="Z8" s="230">
        <v>3675</v>
      </c>
      <c r="AA8" s="340">
        <v>13816</v>
      </c>
      <c r="AB8" s="230">
        <v>3610</v>
      </c>
      <c r="AC8" s="230">
        <v>4525</v>
      </c>
      <c r="AD8" s="230">
        <v>5125</v>
      </c>
      <c r="AE8" s="230">
        <v>4814</v>
      </c>
      <c r="AF8" s="340">
        <v>18074</v>
      </c>
      <c r="AG8" s="230">
        <v>4059</v>
      </c>
      <c r="AH8" s="230">
        <v>4986</v>
      </c>
      <c r="AI8" s="230">
        <v>5102</v>
      </c>
      <c r="AJ8" s="230">
        <v>4952</v>
      </c>
      <c r="AK8" s="340">
        <v>19099</v>
      </c>
      <c r="AL8" s="230">
        <v>3878</v>
      </c>
      <c r="AM8" s="230"/>
      <c r="AN8" s="230"/>
      <c r="AO8" s="230"/>
      <c r="AP8" s="340"/>
    </row>
    <row r="9" spans="2:42" s="23" customFormat="1" ht="10.5">
      <c r="B9" s="184" t="s">
        <v>463</v>
      </c>
      <c r="C9" s="246">
        <v>-22390</v>
      </c>
      <c r="D9" s="246">
        <v>-23128</v>
      </c>
      <c r="E9" s="246">
        <v>-24269</v>
      </c>
      <c r="F9" s="246">
        <v>-22923</v>
      </c>
      <c r="G9" s="348">
        <v>-92710</v>
      </c>
      <c r="H9" s="246">
        <v>-19218</v>
      </c>
      <c r="I9" s="246">
        <v>-23267</v>
      </c>
      <c r="J9" s="246">
        <v>-22800</v>
      </c>
      <c r="K9" s="246">
        <v>-20686</v>
      </c>
      <c r="L9" s="348">
        <v>-85971</v>
      </c>
      <c r="M9" s="246">
        <v>-14554</v>
      </c>
      <c r="N9" s="246">
        <v>-17652</v>
      </c>
      <c r="O9" s="246">
        <v>-17575</v>
      </c>
      <c r="P9" s="246">
        <v>-15182</v>
      </c>
      <c r="Q9" s="348">
        <v>-64963</v>
      </c>
      <c r="R9" s="246">
        <v>-11652</v>
      </c>
      <c r="S9" s="246">
        <v>-12790</v>
      </c>
      <c r="T9" s="246">
        <v>-14841</v>
      </c>
      <c r="U9" s="246">
        <v>-15656</v>
      </c>
      <c r="V9" s="348">
        <v>-54939</v>
      </c>
      <c r="W9" s="246">
        <v>-16141</v>
      </c>
      <c r="X9" s="246">
        <v>-16487</v>
      </c>
      <c r="Y9" s="246">
        <v>-17475</v>
      </c>
      <c r="Z9" s="246">
        <v>-18307</v>
      </c>
      <c r="AA9" s="348">
        <v>-68410</v>
      </c>
      <c r="AB9" s="246">
        <v>-17677</v>
      </c>
      <c r="AC9" s="246">
        <v>-20236</v>
      </c>
      <c r="AD9" s="246">
        <v>-23194</v>
      </c>
      <c r="AE9" s="246">
        <v>-24097</v>
      </c>
      <c r="AF9" s="348">
        <v>-85204</v>
      </c>
      <c r="AG9" s="246">
        <v>-19940</v>
      </c>
      <c r="AH9" s="246">
        <v>-22389</v>
      </c>
      <c r="AI9" s="246">
        <v>-22322</v>
      </c>
      <c r="AJ9" s="246">
        <v>-21768</v>
      </c>
      <c r="AK9" s="348">
        <v>-86419</v>
      </c>
      <c r="AL9" s="246">
        <v>-20169</v>
      </c>
      <c r="AM9" s="246"/>
      <c r="AN9" s="246"/>
      <c r="AO9" s="246"/>
      <c r="AP9" s="348"/>
    </row>
    <row r="10" spans="2:42" s="23" customFormat="1" ht="9.75">
      <c r="B10" s="70" t="s">
        <v>230</v>
      </c>
      <c r="C10" s="230">
        <v>43</v>
      </c>
      <c r="D10" s="230">
        <v>53</v>
      </c>
      <c r="E10" s="230">
        <v>18</v>
      </c>
      <c r="F10" s="230">
        <v>74</v>
      </c>
      <c r="G10" s="340">
        <v>188</v>
      </c>
      <c r="H10" s="230">
        <v>255</v>
      </c>
      <c r="I10" s="230">
        <v>45</v>
      </c>
      <c r="J10" s="230">
        <v>63</v>
      </c>
      <c r="K10" s="230">
        <v>105</v>
      </c>
      <c r="L10" s="340">
        <v>468</v>
      </c>
      <c r="M10" s="230">
        <v>60</v>
      </c>
      <c r="N10" s="230">
        <v>83</v>
      </c>
      <c r="O10" s="230">
        <v>53</v>
      </c>
      <c r="P10" s="230">
        <v>80</v>
      </c>
      <c r="Q10" s="340">
        <v>276</v>
      </c>
      <c r="R10" s="230">
        <v>163</v>
      </c>
      <c r="S10" s="230">
        <v>690</v>
      </c>
      <c r="T10" s="230">
        <v>423</v>
      </c>
      <c r="U10" s="230">
        <v>688</v>
      </c>
      <c r="V10" s="340">
        <v>1964</v>
      </c>
      <c r="W10" s="230">
        <v>223</v>
      </c>
      <c r="X10" s="230">
        <v>584</v>
      </c>
      <c r="Y10" s="230">
        <v>114</v>
      </c>
      <c r="Z10" s="230">
        <v>127</v>
      </c>
      <c r="AA10" s="340">
        <v>1048</v>
      </c>
      <c r="AB10" s="230">
        <v>281</v>
      </c>
      <c r="AC10" s="230">
        <v>464</v>
      </c>
      <c r="AD10" s="230">
        <v>113</v>
      </c>
      <c r="AE10" s="230">
        <v>934</v>
      </c>
      <c r="AF10" s="340">
        <v>1593</v>
      </c>
      <c r="AG10" s="230">
        <v>121</v>
      </c>
      <c r="AH10" s="230">
        <v>200</v>
      </c>
      <c r="AI10" s="230">
        <v>230</v>
      </c>
      <c r="AJ10" s="230">
        <v>333</v>
      </c>
      <c r="AK10" s="340">
        <v>861</v>
      </c>
      <c r="AL10" s="230">
        <v>2941</v>
      </c>
      <c r="AM10" s="230"/>
      <c r="AN10" s="230"/>
      <c r="AO10" s="230"/>
      <c r="AP10" s="340"/>
    </row>
    <row r="11" spans="2:42" s="23" customFormat="1" ht="9.75">
      <c r="B11" s="70" t="s">
        <v>231</v>
      </c>
      <c r="C11" s="230">
        <v>-42</v>
      </c>
      <c r="D11" s="230">
        <v>-43</v>
      </c>
      <c r="E11" s="230">
        <v>-66</v>
      </c>
      <c r="F11" s="230">
        <v>-248</v>
      </c>
      <c r="G11" s="340">
        <v>-399</v>
      </c>
      <c r="H11" s="230">
        <v>-70</v>
      </c>
      <c r="I11" s="230">
        <v>-5043</v>
      </c>
      <c r="J11" s="230">
        <v>-52</v>
      </c>
      <c r="K11" s="230">
        <v>-164</v>
      </c>
      <c r="L11" s="340">
        <v>-5329</v>
      </c>
      <c r="M11" s="230">
        <v>-39</v>
      </c>
      <c r="N11" s="230">
        <v>-54</v>
      </c>
      <c r="O11" s="230">
        <v>-130</v>
      </c>
      <c r="P11" s="230">
        <v>-93</v>
      </c>
      <c r="Q11" s="340">
        <v>-316</v>
      </c>
      <c r="R11" s="230">
        <v>-51</v>
      </c>
      <c r="S11" s="230">
        <v>-36</v>
      </c>
      <c r="T11" s="230">
        <v>-50</v>
      </c>
      <c r="U11" s="230">
        <v>-187</v>
      </c>
      <c r="V11" s="340">
        <v>-324</v>
      </c>
      <c r="W11" s="230">
        <v>-26</v>
      </c>
      <c r="X11" s="230">
        <v>-18</v>
      </c>
      <c r="Y11" s="230">
        <v>-28</v>
      </c>
      <c r="Z11" s="230">
        <v>-122</v>
      </c>
      <c r="AA11" s="340">
        <v>-194</v>
      </c>
      <c r="AB11" s="230">
        <v>-176</v>
      </c>
      <c r="AC11" s="230">
        <v>-64</v>
      </c>
      <c r="AD11" s="230">
        <v>-78</v>
      </c>
      <c r="AE11" s="230">
        <v>-147</v>
      </c>
      <c r="AF11" s="340">
        <v>-456</v>
      </c>
      <c r="AG11" s="230">
        <v>-110</v>
      </c>
      <c r="AH11" s="230">
        <v>-97</v>
      </c>
      <c r="AI11" s="230">
        <v>-332</v>
      </c>
      <c r="AJ11" s="230">
        <v>-656</v>
      </c>
      <c r="AK11" s="340">
        <v>-1172</v>
      </c>
      <c r="AL11" s="230">
        <v>-1768</v>
      </c>
      <c r="AM11" s="230"/>
      <c r="AN11" s="230"/>
      <c r="AO11" s="230"/>
      <c r="AP11" s="340"/>
    </row>
    <row r="12" spans="2:42" s="23" customFormat="1" ht="9.75">
      <c r="B12" s="314" t="s">
        <v>232</v>
      </c>
      <c r="C12" s="253">
        <v>1</v>
      </c>
      <c r="D12" s="253">
        <v>10</v>
      </c>
      <c r="E12" s="253">
        <v>-48</v>
      </c>
      <c r="F12" s="253">
        <v>-174</v>
      </c>
      <c r="G12" s="347">
        <v>-211</v>
      </c>
      <c r="H12" s="253">
        <v>185</v>
      </c>
      <c r="I12" s="253">
        <v>-4998</v>
      </c>
      <c r="J12" s="253">
        <v>11</v>
      </c>
      <c r="K12" s="253">
        <v>-59</v>
      </c>
      <c r="L12" s="347">
        <v>-4861</v>
      </c>
      <c r="M12" s="253">
        <v>21</v>
      </c>
      <c r="N12" s="253">
        <v>29</v>
      </c>
      <c r="O12" s="253">
        <v>-77</v>
      </c>
      <c r="P12" s="253">
        <v>-13</v>
      </c>
      <c r="Q12" s="347">
        <v>-40</v>
      </c>
      <c r="R12" s="253">
        <v>112</v>
      </c>
      <c r="S12" s="253">
        <v>654</v>
      </c>
      <c r="T12" s="253">
        <v>373</v>
      </c>
      <c r="U12" s="253">
        <v>501</v>
      </c>
      <c r="V12" s="347">
        <v>1640</v>
      </c>
      <c r="W12" s="253">
        <v>197</v>
      </c>
      <c r="X12" s="253">
        <v>566</v>
      </c>
      <c r="Y12" s="253">
        <v>86</v>
      </c>
      <c r="Z12" s="253">
        <v>5</v>
      </c>
      <c r="AA12" s="347">
        <v>854</v>
      </c>
      <c r="AB12" s="253">
        <v>105</v>
      </c>
      <c r="AC12" s="253">
        <v>400</v>
      </c>
      <c r="AD12" s="253">
        <v>35</v>
      </c>
      <c r="AE12" s="253">
        <v>787</v>
      </c>
      <c r="AF12" s="347">
        <v>1137</v>
      </c>
      <c r="AG12" s="253">
        <v>11</v>
      </c>
      <c r="AH12" s="253">
        <v>103</v>
      </c>
      <c r="AI12" s="253">
        <v>-102</v>
      </c>
      <c r="AJ12" s="253">
        <v>-323</v>
      </c>
      <c r="AK12" s="347">
        <v>-311</v>
      </c>
      <c r="AL12" s="253">
        <v>1173</v>
      </c>
      <c r="AM12" s="253"/>
      <c r="AN12" s="253"/>
      <c r="AO12" s="253"/>
      <c r="AP12" s="347"/>
    </row>
    <row r="13" spans="2:42" s="23" customFormat="1" ht="9.75">
      <c r="B13" s="189" t="s">
        <v>505</v>
      </c>
      <c r="C13" s="232">
        <v>0</v>
      </c>
      <c r="D13" s="232">
        <v>0</v>
      </c>
      <c r="E13" s="232">
        <v>0</v>
      </c>
      <c r="F13" s="232">
        <v>0</v>
      </c>
      <c r="G13" s="341">
        <v>0</v>
      </c>
      <c r="H13" s="232">
        <v>0</v>
      </c>
      <c r="I13" s="232">
        <v>0</v>
      </c>
      <c r="J13" s="232">
        <v>0</v>
      </c>
      <c r="K13" s="232">
        <v>0</v>
      </c>
      <c r="L13" s="341">
        <v>0</v>
      </c>
      <c r="M13" s="232">
        <v>0</v>
      </c>
      <c r="N13" s="232">
        <v>0</v>
      </c>
      <c r="O13" s="232">
        <v>0</v>
      </c>
      <c r="P13" s="232">
        <v>0</v>
      </c>
      <c r="Q13" s="341">
        <v>0</v>
      </c>
      <c r="R13" s="232">
        <v>0</v>
      </c>
      <c r="S13" s="232">
        <v>0</v>
      </c>
      <c r="T13" s="232">
        <v>0</v>
      </c>
      <c r="U13" s="232">
        <v>0</v>
      </c>
      <c r="V13" s="341">
        <v>0</v>
      </c>
      <c r="W13" s="232">
        <v>0</v>
      </c>
      <c r="X13" s="232">
        <v>0</v>
      </c>
      <c r="Y13" s="232">
        <v>0</v>
      </c>
      <c r="Z13" s="232">
        <v>0</v>
      </c>
      <c r="AA13" s="341">
        <v>0</v>
      </c>
      <c r="AB13" s="232">
        <v>9</v>
      </c>
      <c r="AC13" s="232">
        <v>-3</v>
      </c>
      <c r="AD13" s="232">
        <v>6</v>
      </c>
      <c r="AE13" s="232">
        <v>-17</v>
      </c>
      <c r="AF13" s="341">
        <v>-5</v>
      </c>
      <c r="AG13" s="232">
        <v>0</v>
      </c>
      <c r="AH13" s="232">
        <v>-6</v>
      </c>
      <c r="AI13" s="232">
        <v>-3</v>
      </c>
      <c r="AJ13" s="232">
        <v>-1</v>
      </c>
      <c r="AK13" s="341">
        <v>-10</v>
      </c>
      <c r="AL13" s="232">
        <v>3</v>
      </c>
      <c r="AM13" s="232"/>
      <c r="AN13" s="232"/>
      <c r="AO13" s="232"/>
      <c r="AP13" s="341"/>
    </row>
    <row r="14" spans="2:42" s="23" customFormat="1" ht="10.5" thickBot="1">
      <c r="B14" s="69" t="s">
        <v>233</v>
      </c>
      <c r="C14" s="254">
        <v>10</v>
      </c>
      <c r="D14" s="254">
        <v>4</v>
      </c>
      <c r="E14" s="254">
        <v>20</v>
      </c>
      <c r="F14" s="254">
        <v>7</v>
      </c>
      <c r="G14" s="349">
        <v>41</v>
      </c>
      <c r="H14" s="254">
        <v>16</v>
      </c>
      <c r="I14" s="254">
        <v>21</v>
      </c>
      <c r="J14" s="254">
        <v>24</v>
      </c>
      <c r="K14" s="254">
        <v>-3</v>
      </c>
      <c r="L14" s="349">
        <v>58</v>
      </c>
      <c r="M14" s="254">
        <v>31</v>
      </c>
      <c r="N14" s="254">
        <v>73</v>
      </c>
      <c r="O14" s="254">
        <v>85</v>
      </c>
      <c r="P14" s="254">
        <v>64</v>
      </c>
      <c r="Q14" s="349">
        <v>253</v>
      </c>
      <c r="R14" s="254">
        <v>85</v>
      </c>
      <c r="S14" s="254">
        <v>99</v>
      </c>
      <c r="T14" s="254">
        <v>69</v>
      </c>
      <c r="U14" s="254">
        <v>45</v>
      </c>
      <c r="V14" s="349">
        <v>298</v>
      </c>
      <c r="W14" s="254">
        <v>69</v>
      </c>
      <c r="X14" s="254">
        <v>56</v>
      </c>
      <c r="Y14" s="254">
        <v>62</v>
      </c>
      <c r="Z14" s="254">
        <v>60</v>
      </c>
      <c r="AA14" s="349">
        <v>247</v>
      </c>
      <c r="AB14" s="254">
        <v>35</v>
      </c>
      <c r="AC14" s="254">
        <v>53</v>
      </c>
      <c r="AD14" s="254">
        <v>26</v>
      </c>
      <c r="AE14" s="254">
        <v>13</v>
      </c>
      <c r="AF14" s="349">
        <v>127</v>
      </c>
      <c r="AG14" s="254">
        <v>44</v>
      </c>
      <c r="AH14" s="254">
        <v>38</v>
      </c>
      <c r="AI14" s="254">
        <v>35</v>
      </c>
      <c r="AJ14" s="254">
        <v>19</v>
      </c>
      <c r="AK14" s="349">
        <v>136</v>
      </c>
      <c r="AL14" s="254">
        <v>12</v>
      </c>
      <c r="AM14" s="254"/>
      <c r="AN14" s="254"/>
      <c r="AO14" s="254"/>
      <c r="AP14" s="349"/>
    </row>
    <row r="15" spans="2:42" s="23" customFormat="1" ht="21" thickBot="1">
      <c r="B15" s="152" t="s">
        <v>234</v>
      </c>
      <c r="C15" s="250">
        <v>932</v>
      </c>
      <c r="D15" s="250">
        <v>600</v>
      </c>
      <c r="E15" s="250">
        <v>419</v>
      </c>
      <c r="F15" s="250">
        <v>456</v>
      </c>
      <c r="G15" s="313">
        <v>2407</v>
      </c>
      <c r="H15" s="250">
        <v>833</v>
      </c>
      <c r="I15" s="250">
        <v>612</v>
      </c>
      <c r="J15" s="250">
        <v>1778</v>
      </c>
      <c r="K15" s="250">
        <v>987</v>
      </c>
      <c r="L15" s="313">
        <v>4210</v>
      </c>
      <c r="M15" s="250">
        <v>1753</v>
      </c>
      <c r="N15" s="250">
        <v>2712</v>
      </c>
      <c r="O15" s="250">
        <v>1655</v>
      </c>
      <c r="P15" s="250">
        <v>1656</v>
      </c>
      <c r="Q15" s="313">
        <v>7776</v>
      </c>
      <c r="R15" s="250">
        <v>1755</v>
      </c>
      <c r="S15" s="250">
        <v>2291</v>
      </c>
      <c r="T15" s="250">
        <v>1698</v>
      </c>
      <c r="U15" s="250">
        <v>2363</v>
      </c>
      <c r="V15" s="313">
        <v>8107</v>
      </c>
      <c r="W15" s="250">
        <v>2021</v>
      </c>
      <c r="X15" s="250">
        <v>2550</v>
      </c>
      <c r="Y15" s="250">
        <v>2513</v>
      </c>
      <c r="Z15" s="250">
        <v>1636</v>
      </c>
      <c r="AA15" s="313">
        <v>8720</v>
      </c>
      <c r="AB15" s="250">
        <v>1513</v>
      </c>
      <c r="AC15" s="250">
        <v>1580</v>
      </c>
      <c r="AD15" s="250">
        <v>1762</v>
      </c>
      <c r="AE15" s="250">
        <v>1366</v>
      </c>
      <c r="AF15" s="313">
        <v>6031</v>
      </c>
      <c r="AG15" s="250">
        <v>1449</v>
      </c>
      <c r="AH15" s="250">
        <v>1991</v>
      </c>
      <c r="AI15" s="250">
        <v>2402</v>
      </c>
      <c r="AJ15" s="250">
        <v>825</v>
      </c>
      <c r="AK15" s="313">
        <v>6667</v>
      </c>
      <c r="AL15" s="250">
        <v>901</v>
      </c>
      <c r="AM15" s="250"/>
      <c r="AN15" s="250"/>
      <c r="AO15" s="250"/>
      <c r="AP15" s="313"/>
    </row>
    <row r="16" spans="2:42" s="150" customFormat="1" ht="21" thickBot="1">
      <c r="B16" s="153" t="s">
        <v>235</v>
      </c>
      <c r="C16" s="247">
        <v>932</v>
      </c>
      <c r="D16" s="247">
        <v>600</v>
      </c>
      <c r="E16" s="247">
        <v>419</v>
      </c>
      <c r="F16" s="247">
        <v>456</v>
      </c>
      <c r="G16" s="346">
        <v>2407</v>
      </c>
      <c r="H16" s="247">
        <v>821</v>
      </c>
      <c r="I16" s="247">
        <v>-4380</v>
      </c>
      <c r="J16" s="247">
        <v>1766</v>
      </c>
      <c r="K16" s="247">
        <v>941</v>
      </c>
      <c r="L16" s="346">
        <v>-852</v>
      </c>
      <c r="M16" s="247">
        <v>1741</v>
      </c>
      <c r="N16" s="247">
        <v>2703</v>
      </c>
      <c r="O16" s="247">
        <v>1549</v>
      </c>
      <c r="P16" s="247">
        <v>1647</v>
      </c>
      <c r="Q16" s="346">
        <v>7640</v>
      </c>
      <c r="R16" s="247">
        <v>1749</v>
      </c>
      <c r="S16" s="247">
        <v>2288</v>
      </c>
      <c r="T16" s="247">
        <v>1693</v>
      </c>
      <c r="U16" s="247">
        <v>2595</v>
      </c>
      <c r="V16" s="346">
        <v>8325</v>
      </c>
      <c r="W16" s="247">
        <v>2020</v>
      </c>
      <c r="X16" s="247">
        <v>2551</v>
      </c>
      <c r="Y16" s="247">
        <v>2510</v>
      </c>
      <c r="Z16" s="247">
        <v>1620</v>
      </c>
      <c r="AA16" s="346">
        <v>8701</v>
      </c>
      <c r="AB16" s="247">
        <v>1511</v>
      </c>
      <c r="AC16" s="247">
        <v>1576</v>
      </c>
      <c r="AD16" s="247">
        <v>1760</v>
      </c>
      <c r="AE16" s="247">
        <v>2066</v>
      </c>
      <c r="AF16" s="346">
        <v>6723</v>
      </c>
      <c r="AG16" s="247">
        <v>1438</v>
      </c>
      <c r="AH16" s="247">
        <v>1985</v>
      </c>
      <c r="AI16" s="247">
        <v>2393</v>
      </c>
      <c r="AJ16" s="247">
        <v>794</v>
      </c>
      <c r="AK16" s="346">
        <v>6610</v>
      </c>
      <c r="AL16" s="247">
        <v>897</v>
      </c>
      <c r="AM16" s="247"/>
      <c r="AN16" s="247"/>
      <c r="AO16" s="247"/>
      <c r="AP16" s="346"/>
    </row>
    <row r="17" spans="2:42" s="150" customFormat="1" ht="10.5" thickBot="1">
      <c r="B17" s="517" t="s">
        <v>236</v>
      </c>
      <c r="C17" s="250">
        <v>879</v>
      </c>
      <c r="D17" s="250">
        <v>161</v>
      </c>
      <c r="E17" s="250">
        <v>781</v>
      </c>
      <c r="F17" s="250">
        <v>-82</v>
      </c>
      <c r="G17" s="313">
        <v>1739</v>
      </c>
      <c r="H17" s="250">
        <v>644</v>
      </c>
      <c r="I17" s="250">
        <v>-4527</v>
      </c>
      <c r="J17" s="250">
        <v>1110</v>
      </c>
      <c r="K17" s="250">
        <v>-652</v>
      </c>
      <c r="L17" s="313">
        <v>-3425</v>
      </c>
      <c r="M17" s="250">
        <v>1504</v>
      </c>
      <c r="N17" s="250">
        <v>2872</v>
      </c>
      <c r="O17" s="250">
        <v>1215</v>
      </c>
      <c r="P17" s="250">
        <v>539</v>
      </c>
      <c r="Q17" s="313">
        <v>6130</v>
      </c>
      <c r="R17" s="250">
        <v>812</v>
      </c>
      <c r="S17" s="250">
        <v>2697</v>
      </c>
      <c r="T17" s="250">
        <v>1780</v>
      </c>
      <c r="U17" s="250">
        <v>3121</v>
      </c>
      <c r="V17" s="313">
        <v>8410</v>
      </c>
      <c r="W17" s="250">
        <v>2539</v>
      </c>
      <c r="X17" s="250">
        <v>2207</v>
      </c>
      <c r="Y17" s="250">
        <v>2403</v>
      </c>
      <c r="Z17" s="250">
        <v>2351</v>
      </c>
      <c r="AA17" s="313">
        <v>9500</v>
      </c>
      <c r="AB17" s="250">
        <v>1655</v>
      </c>
      <c r="AC17" s="250">
        <v>2512</v>
      </c>
      <c r="AD17" s="250">
        <v>2339</v>
      </c>
      <c r="AE17" s="250">
        <v>1267</v>
      </c>
      <c r="AF17" s="313">
        <v>7583</v>
      </c>
      <c r="AG17" s="250">
        <v>1263</v>
      </c>
      <c r="AH17" s="250">
        <v>2202</v>
      </c>
      <c r="AI17" s="250">
        <v>1999</v>
      </c>
      <c r="AJ17" s="250">
        <v>1015</v>
      </c>
      <c r="AK17" s="313">
        <v>6479</v>
      </c>
      <c r="AL17" s="250">
        <v>-1175</v>
      </c>
      <c r="AM17" s="250"/>
      <c r="AN17" s="250"/>
      <c r="AO17" s="250"/>
      <c r="AP17" s="313"/>
    </row>
    <row r="18" spans="2:42" s="23" customFormat="1" ht="10.5" thickBot="1">
      <c r="B18" s="178" t="s">
        <v>237</v>
      </c>
      <c r="C18" s="250">
        <v>524</v>
      </c>
      <c r="D18" s="250">
        <v>195</v>
      </c>
      <c r="E18" s="250">
        <v>16</v>
      </c>
      <c r="F18" s="250">
        <v>39</v>
      </c>
      <c r="G18" s="313">
        <v>774</v>
      </c>
      <c r="H18" s="250">
        <v>445</v>
      </c>
      <c r="I18" s="250">
        <v>219</v>
      </c>
      <c r="J18" s="250">
        <v>1468</v>
      </c>
      <c r="K18" s="250">
        <v>670</v>
      </c>
      <c r="L18" s="313">
        <v>2802</v>
      </c>
      <c r="M18" s="250">
        <v>1443</v>
      </c>
      <c r="N18" s="250">
        <v>2398</v>
      </c>
      <c r="O18" s="250">
        <v>1337</v>
      </c>
      <c r="P18" s="250">
        <v>1329</v>
      </c>
      <c r="Q18" s="313">
        <v>6507</v>
      </c>
      <c r="R18" s="250">
        <v>1431</v>
      </c>
      <c r="S18" s="250">
        <v>1979</v>
      </c>
      <c r="T18" s="250">
        <v>1370</v>
      </c>
      <c r="U18" s="250">
        <v>2010</v>
      </c>
      <c r="V18" s="313">
        <v>6790</v>
      </c>
      <c r="W18" s="250">
        <v>1660</v>
      </c>
      <c r="X18" s="250">
        <v>2176</v>
      </c>
      <c r="Y18" s="250">
        <v>2119</v>
      </c>
      <c r="Z18" s="250">
        <v>1197</v>
      </c>
      <c r="AA18" s="313">
        <v>7152</v>
      </c>
      <c r="AB18" s="250">
        <v>1101</v>
      </c>
      <c r="AC18" s="250">
        <v>1129</v>
      </c>
      <c r="AD18" s="250">
        <v>1310</v>
      </c>
      <c r="AE18" s="250">
        <v>890</v>
      </c>
      <c r="AF18" s="313">
        <v>4240</v>
      </c>
      <c r="AG18" s="250">
        <v>878</v>
      </c>
      <c r="AH18" s="250">
        <v>1402</v>
      </c>
      <c r="AI18" s="250">
        <v>1807</v>
      </c>
      <c r="AJ18" s="250">
        <v>200</v>
      </c>
      <c r="AK18" s="313">
        <v>4287</v>
      </c>
      <c r="AL18" s="250">
        <v>277</v>
      </c>
      <c r="AM18" s="250"/>
      <c r="AN18" s="250"/>
      <c r="AO18" s="250"/>
      <c r="AP18" s="313"/>
    </row>
    <row r="19" spans="2:42" s="150" customFormat="1" ht="10.5" thickBot="1">
      <c r="B19" s="153" t="s">
        <v>238</v>
      </c>
      <c r="C19" s="247">
        <v>524</v>
      </c>
      <c r="D19" s="247">
        <v>195</v>
      </c>
      <c r="E19" s="247">
        <v>16</v>
      </c>
      <c r="F19" s="247">
        <v>39</v>
      </c>
      <c r="G19" s="346">
        <v>774</v>
      </c>
      <c r="H19" s="247">
        <v>433</v>
      </c>
      <c r="I19" s="247">
        <v>-4773</v>
      </c>
      <c r="J19" s="247">
        <v>1456</v>
      </c>
      <c r="K19" s="247">
        <v>624</v>
      </c>
      <c r="L19" s="346">
        <v>-2260</v>
      </c>
      <c r="M19" s="247">
        <v>1431</v>
      </c>
      <c r="N19" s="247">
        <v>2389</v>
      </c>
      <c r="O19" s="247">
        <v>1231</v>
      </c>
      <c r="P19" s="247">
        <v>1320</v>
      </c>
      <c r="Q19" s="346">
        <v>6371</v>
      </c>
      <c r="R19" s="247">
        <v>1425</v>
      </c>
      <c r="S19" s="247">
        <v>1976</v>
      </c>
      <c r="T19" s="247">
        <v>1365</v>
      </c>
      <c r="U19" s="247">
        <v>2242</v>
      </c>
      <c r="V19" s="346">
        <v>7008</v>
      </c>
      <c r="W19" s="247">
        <v>1659</v>
      </c>
      <c r="X19" s="247">
        <v>2177</v>
      </c>
      <c r="Y19" s="247">
        <v>2116</v>
      </c>
      <c r="Z19" s="247">
        <v>1181</v>
      </c>
      <c r="AA19" s="346">
        <v>7133</v>
      </c>
      <c r="AB19" s="247">
        <v>1099</v>
      </c>
      <c r="AC19" s="247">
        <v>1125</v>
      </c>
      <c r="AD19" s="247">
        <v>1308</v>
      </c>
      <c r="AE19" s="247">
        <v>1590</v>
      </c>
      <c r="AF19" s="346">
        <v>4932</v>
      </c>
      <c r="AG19" s="247">
        <v>867</v>
      </c>
      <c r="AH19" s="247">
        <v>1396</v>
      </c>
      <c r="AI19" s="247">
        <v>1798</v>
      </c>
      <c r="AJ19" s="247">
        <v>169</v>
      </c>
      <c r="AK19" s="346">
        <v>4230</v>
      </c>
      <c r="AL19" s="247">
        <v>273</v>
      </c>
      <c r="AM19" s="247"/>
      <c r="AN19" s="247"/>
      <c r="AO19" s="247"/>
      <c r="AP19" s="346"/>
    </row>
    <row r="20" spans="2:42" s="150" customFormat="1" ht="10.5" thickBot="1">
      <c r="B20" s="178" t="s">
        <v>239</v>
      </c>
      <c r="C20" s="250">
        <v>471</v>
      </c>
      <c r="D20" s="250">
        <v>-244</v>
      </c>
      <c r="E20" s="250">
        <v>378</v>
      </c>
      <c r="F20" s="250">
        <v>-499</v>
      </c>
      <c r="G20" s="313">
        <v>106</v>
      </c>
      <c r="H20" s="250">
        <v>256</v>
      </c>
      <c r="I20" s="250">
        <v>-4920</v>
      </c>
      <c r="J20" s="250">
        <v>800</v>
      </c>
      <c r="K20" s="250">
        <v>-969</v>
      </c>
      <c r="L20" s="313">
        <v>-4833</v>
      </c>
      <c r="M20" s="250">
        <v>1194</v>
      </c>
      <c r="N20" s="250">
        <v>2558</v>
      </c>
      <c r="O20" s="250">
        <v>897</v>
      </c>
      <c r="P20" s="250">
        <v>212</v>
      </c>
      <c r="Q20" s="313">
        <v>4861</v>
      </c>
      <c r="R20" s="250">
        <v>488</v>
      </c>
      <c r="S20" s="250">
        <v>2385</v>
      </c>
      <c r="T20" s="250">
        <v>1452</v>
      </c>
      <c r="U20" s="250">
        <v>2768</v>
      </c>
      <c r="V20" s="313">
        <v>7093</v>
      </c>
      <c r="W20" s="250">
        <v>2178</v>
      </c>
      <c r="X20" s="250">
        <v>1833</v>
      </c>
      <c r="Y20" s="250">
        <v>2009</v>
      </c>
      <c r="Z20" s="250">
        <v>1912</v>
      </c>
      <c r="AA20" s="313">
        <v>7932</v>
      </c>
      <c r="AB20" s="250">
        <v>1243</v>
      </c>
      <c r="AC20" s="250">
        <v>2061</v>
      </c>
      <c r="AD20" s="250">
        <v>1887</v>
      </c>
      <c r="AE20" s="250">
        <v>791</v>
      </c>
      <c r="AF20" s="313">
        <v>5792</v>
      </c>
      <c r="AG20" s="250">
        <v>692</v>
      </c>
      <c r="AH20" s="250">
        <v>1613</v>
      </c>
      <c r="AI20" s="250">
        <v>1404</v>
      </c>
      <c r="AJ20" s="250">
        <v>390</v>
      </c>
      <c r="AK20" s="313">
        <v>4099</v>
      </c>
      <c r="AL20" s="250">
        <v>-1799</v>
      </c>
      <c r="AM20" s="250"/>
      <c r="AN20" s="250"/>
      <c r="AO20" s="250"/>
      <c r="AP20" s="313"/>
    </row>
    <row r="21" spans="2:42" s="23" customFormat="1" ht="9.75">
      <c r="B21" s="137" t="s">
        <v>565</v>
      </c>
      <c r="C21" s="256">
        <v>196</v>
      </c>
      <c r="D21" s="256">
        <v>338</v>
      </c>
      <c r="E21" s="256">
        <v>457</v>
      </c>
      <c r="F21" s="256">
        <v>605</v>
      </c>
      <c r="G21" s="350">
        <v>1596</v>
      </c>
      <c r="H21" s="256">
        <v>475</v>
      </c>
      <c r="I21" s="256">
        <v>1105</v>
      </c>
      <c r="J21" s="256">
        <v>597</v>
      </c>
      <c r="K21" s="256">
        <v>537</v>
      </c>
      <c r="L21" s="350">
        <v>2714</v>
      </c>
      <c r="M21" s="256">
        <v>401</v>
      </c>
      <c r="N21" s="256">
        <v>453</v>
      </c>
      <c r="O21" s="256">
        <v>448</v>
      </c>
      <c r="P21" s="256">
        <v>940</v>
      </c>
      <c r="Q21" s="350">
        <v>2242</v>
      </c>
      <c r="R21" s="256">
        <v>784</v>
      </c>
      <c r="S21" s="256">
        <v>957</v>
      </c>
      <c r="T21" s="256">
        <v>997</v>
      </c>
      <c r="U21" s="256">
        <v>795</v>
      </c>
      <c r="V21" s="350">
        <v>3533</v>
      </c>
      <c r="W21" s="256">
        <v>446</v>
      </c>
      <c r="X21" s="256">
        <v>678</v>
      </c>
      <c r="Y21" s="256">
        <v>675</v>
      </c>
      <c r="Z21" s="256">
        <v>1126</v>
      </c>
      <c r="AA21" s="350">
        <v>2925</v>
      </c>
      <c r="AB21" s="256">
        <v>400</v>
      </c>
      <c r="AC21" s="256">
        <v>715</v>
      </c>
      <c r="AD21" s="256">
        <v>626</v>
      </c>
      <c r="AE21" s="256">
        <v>900</v>
      </c>
      <c r="AF21" s="350">
        <v>2451</v>
      </c>
      <c r="AG21" s="256">
        <v>394</v>
      </c>
      <c r="AH21" s="256">
        <v>624</v>
      </c>
      <c r="AI21" s="256">
        <v>673</v>
      </c>
      <c r="AJ21" s="256">
        <v>1298</v>
      </c>
      <c r="AK21" s="350">
        <v>2989</v>
      </c>
      <c r="AL21" s="256">
        <v>765</v>
      </c>
      <c r="AM21" s="256"/>
      <c r="AN21" s="256"/>
      <c r="AO21" s="256"/>
      <c r="AP21" s="350"/>
    </row>
    <row r="22" spans="2:42" s="150" customFormat="1" ht="10.5">
      <c r="B22" s="189" t="s">
        <v>240</v>
      </c>
      <c r="C22" s="232">
        <v>6937</v>
      </c>
      <c r="D22" s="232">
        <v>6766</v>
      </c>
      <c r="E22" s="232">
        <v>7472</v>
      </c>
      <c r="F22" s="232">
        <v>7201</v>
      </c>
      <c r="G22" s="341">
        <v>28376</v>
      </c>
      <c r="H22" s="232">
        <v>6152</v>
      </c>
      <c r="I22" s="232">
        <v>6642</v>
      </c>
      <c r="J22" s="232">
        <v>7616</v>
      </c>
      <c r="K22" s="232">
        <v>7296</v>
      </c>
      <c r="L22" s="341">
        <v>27706</v>
      </c>
      <c r="M22" s="232">
        <v>6756</v>
      </c>
      <c r="N22" s="232">
        <v>7855</v>
      </c>
      <c r="O22" s="232">
        <v>8090</v>
      </c>
      <c r="P22" s="232">
        <v>7679</v>
      </c>
      <c r="Q22" s="341">
        <v>30380</v>
      </c>
      <c r="R22" s="232">
        <v>7263</v>
      </c>
      <c r="S22" s="232">
        <v>7203</v>
      </c>
      <c r="T22" s="232">
        <v>8063</v>
      </c>
      <c r="U22" s="232">
        <v>8179</v>
      </c>
      <c r="V22" s="341">
        <v>30708</v>
      </c>
      <c r="W22" s="232">
        <v>7583</v>
      </c>
      <c r="X22" s="232">
        <v>7906</v>
      </c>
      <c r="Y22" s="232">
        <v>8946</v>
      </c>
      <c r="Z22" s="232">
        <v>8490</v>
      </c>
      <c r="AA22" s="341">
        <v>32925</v>
      </c>
      <c r="AB22" s="232">
        <v>7729</v>
      </c>
      <c r="AC22" s="232">
        <v>7955</v>
      </c>
      <c r="AD22" s="232">
        <v>8479</v>
      </c>
      <c r="AE22" s="232">
        <v>8553</v>
      </c>
      <c r="AF22" s="341">
        <v>32716</v>
      </c>
      <c r="AG22" s="232">
        <v>7801</v>
      </c>
      <c r="AH22" s="232">
        <v>8109</v>
      </c>
      <c r="AI22" s="232">
        <v>8631</v>
      </c>
      <c r="AJ22" s="232">
        <v>8199</v>
      </c>
      <c r="AK22" s="341">
        <v>32740</v>
      </c>
      <c r="AL22" s="232">
        <v>6999</v>
      </c>
      <c r="AM22" s="232"/>
      <c r="AN22" s="232"/>
      <c r="AO22" s="232"/>
      <c r="AP22" s="341"/>
    </row>
    <row r="23" spans="2:42" ht="12">
      <c r="B23" s="23" t="s">
        <v>241</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row>
    <row r="24" spans="2:42" ht="12">
      <c r="B24" s="23" t="s">
        <v>562</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ht="12">
      <c r="B25" s="23" t="s">
        <v>568</v>
      </c>
    </row>
    <row r="27" ht="12">
      <c r="C27" s="498"/>
    </row>
  </sheetData>
  <sheetProtection/>
  <printOptions horizontalCentered="1"/>
  <pageMargins left="0.4330708661417323" right="0.7480314960629921" top="0.984251968503937" bottom="0.984251968503937" header="0.5118110236220472" footer="0.5118110236220472"/>
  <pageSetup fitToHeight="1" fitToWidth="1" horizontalDpi="600" verticalDpi="600" orientation="landscape" paperSize="9" scale="54" r:id="rId1"/>
</worksheet>
</file>

<file path=xl/worksheets/sheet8.xml><?xml version="1.0" encoding="utf-8"?>
<worksheet xmlns="http://schemas.openxmlformats.org/spreadsheetml/2006/main" xmlns:r="http://schemas.openxmlformats.org/officeDocument/2006/relationships">
  <sheetPr>
    <tabColor theme="0" tint="-0.3499799966812134"/>
    <pageSetUpPr fitToPage="1"/>
  </sheetPr>
  <dimension ref="A2:AP25"/>
  <sheetViews>
    <sheetView showGridLines="0" view="pageBreakPreview" zoomScaleSheetLayoutView="100" zoomScalePageLayoutView="0" workbookViewId="0" topLeftCell="A2">
      <pane xSplit="2" ySplit="4" topLeftCell="X6" activePane="bottomRight" state="frozen"/>
      <selection pane="topLeft" activeCell="A2" sqref="A2"/>
      <selection pane="topRight" activeCell="C2" sqref="C2"/>
      <selection pane="bottomLeft" activeCell="A6" sqref="A6"/>
      <selection pane="bottomRight" activeCell="B3" sqref="B3"/>
    </sheetView>
  </sheetViews>
  <sheetFormatPr defaultColWidth="9.140625" defaultRowHeight="12.75" outlineLevelCol="1"/>
  <cols>
    <col min="1" max="1" width="1.28515625" style="0" customWidth="1"/>
    <col min="2" max="2" width="46.140625" style="54" customWidth="1"/>
    <col min="3" max="6" width="7.57421875" style="7" hidden="1" customWidth="1" outlineLevel="1"/>
    <col min="7" max="7" width="9.140625" style="7" customWidth="1" collapsed="1"/>
    <col min="8" max="11" width="7.57421875" style="7" hidden="1" customWidth="1" outlineLevel="1"/>
    <col min="12" max="12" width="9.140625" style="7" customWidth="1" collapsed="1"/>
    <col min="13" max="16" width="7.57421875" style="7" hidden="1" customWidth="1" outlineLevel="1"/>
    <col min="17" max="17" width="9.140625" style="7" customWidth="1" collapsed="1"/>
    <col min="18" max="21" width="7.57421875" style="7" hidden="1" customWidth="1" outlineLevel="1"/>
    <col min="22" max="22" width="9.140625" style="7" customWidth="1" collapsed="1"/>
    <col min="23" max="26" width="7.57421875" style="7" customWidth="1"/>
    <col min="27" max="27" width="9.140625" style="7" customWidth="1"/>
    <col min="28" max="31" width="7.57421875" style="7" customWidth="1"/>
    <col min="32" max="32" width="9.140625" style="7" customWidth="1"/>
    <col min="33" max="36" width="7.57421875" style="7" customWidth="1"/>
    <col min="37" max="37" width="9.140625" style="7" customWidth="1"/>
    <col min="38" max="38" width="7.57421875" style="7" customWidth="1"/>
    <col min="39" max="41" width="7.57421875" style="7" hidden="1" customWidth="1" outlineLevel="1"/>
    <col min="42" max="42" width="9.140625" style="7" hidden="1" customWidth="1" outlineLevel="1"/>
    <col min="43" max="43" width="9.140625" style="7" customWidth="1" collapsed="1"/>
    <col min="44" max="16384" width="9.140625" style="7" customWidth="1"/>
  </cols>
  <sheetData>
    <row r="2" ht="15">
      <c r="B2" s="520" t="s">
        <v>243</v>
      </c>
    </row>
    <row r="3" ht="9.75" customHeight="1"/>
    <row r="4" spans="2:42" s="79" customFormat="1" ht="21" customHeight="1">
      <c r="B4" s="45" t="s">
        <v>215</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393</v>
      </c>
      <c r="S4" s="45" t="s">
        <v>394</v>
      </c>
      <c r="T4" s="45" t="s">
        <v>395</v>
      </c>
      <c r="U4" s="45" t="s">
        <v>396</v>
      </c>
      <c r="V4" s="45" t="s">
        <v>397</v>
      </c>
      <c r="W4" s="45" t="s">
        <v>440</v>
      </c>
      <c r="X4" s="45" t="s">
        <v>441</v>
      </c>
      <c r="Y4" s="45" t="s">
        <v>442</v>
      </c>
      <c r="Z4" s="45" t="s">
        <v>443</v>
      </c>
      <c r="AA4" s="45" t="s">
        <v>444</v>
      </c>
      <c r="AB4" s="45" t="s">
        <v>472</v>
      </c>
      <c r="AC4" s="45" t="s">
        <v>473</v>
      </c>
      <c r="AD4" s="45" t="s">
        <v>474</v>
      </c>
      <c r="AE4" s="45" t="s">
        <v>475</v>
      </c>
      <c r="AF4" s="45" t="s">
        <v>476</v>
      </c>
      <c r="AG4" s="45" t="s">
        <v>525</v>
      </c>
      <c r="AH4" s="45" t="s">
        <v>526</v>
      </c>
      <c r="AI4" s="45" t="s">
        <v>527</v>
      </c>
      <c r="AJ4" s="45" t="s">
        <v>528</v>
      </c>
      <c r="AK4" s="45" t="s">
        <v>529</v>
      </c>
      <c r="AL4" s="45" t="s">
        <v>582</v>
      </c>
      <c r="AM4" s="45" t="s">
        <v>583</v>
      </c>
      <c r="AN4" s="45" t="s">
        <v>584</v>
      </c>
      <c r="AO4" s="45" t="s">
        <v>585</v>
      </c>
      <c r="AP4" s="45" t="s">
        <v>586</v>
      </c>
    </row>
    <row r="5" spans="2:42" s="88" customFormat="1" ht="6.75"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row>
    <row r="6" spans="2:42" s="23" customFormat="1" ht="10.5">
      <c r="B6" s="153" t="s">
        <v>556</v>
      </c>
      <c r="C6" s="247">
        <v>8202</v>
      </c>
      <c r="D6" s="247">
        <v>9314</v>
      </c>
      <c r="E6" s="247">
        <v>10147</v>
      </c>
      <c r="F6" s="247">
        <v>8961</v>
      </c>
      <c r="G6" s="346">
        <v>36624</v>
      </c>
      <c r="H6" s="247">
        <v>8362</v>
      </c>
      <c r="I6" s="247">
        <v>9320</v>
      </c>
      <c r="J6" s="247">
        <v>9832</v>
      </c>
      <c r="K6" s="247">
        <v>8590</v>
      </c>
      <c r="L6" s="346">
        <v>36104</v>
      </c>
      <c r="M6" s="247">
        <v>7065</v>
      </c>
      <c r="N6" s="247">
        <v>8151</v>
      </c>
      <c r="O6" s="247">
        <v>8351</v>
      </c>
      <c r="P6" s="247">
        <v>7555</v>
      </c>
      <c r="Q6" s="346">
        <v>31122</v>
      </c>
      <c r="R6" s="247">
        <v>6307</v>
      </c>
      <c r="S6" s="247">
        <v>7696</v>
      </c>
      <c r="T6" s="247">
        <v>8111</v>
      </c>
      <c r="U6" s="247">
        <v>8007</v>
      </c>
      <c r="V6" s="346">
        <v>30121</v>
      </c>
      <c r="W6" s="247">
        <v>7903</v>
      </c>
      <c r="X6" s="247">
        <v>8588</v>
      </c>
      <c r="Y6" s="247">
        <v>8918</v>
      </c>
      <c r="Z6" s="247">
        <v>8221</v>
      </c>
      <c r="AA6" s="346">
        <v>33630</v>
      </c>
      <c r="AB6" s="247">
        <v>7928</v>
      </c>
      <c r="AC6" s="247">
        <v>9299</v>
      </c>
      <c r="AD6" s="247">
        <v>10285</v>
      </c>
      <c r="AE6" s="247">
        <v>9962</v>
      </c>
      <c r="AF6" s="346">
        <v>37474</v>
      </c>
      <c r="AG6" s="247">
        <v>8606</v>
      </c>
      <c r="AH6" s="247">
        <v>10290</v>
      </c>
      <c r="AI6" s="247">
        <v>10391</v>
      </c>
      <c r="AJ6" s="247">
        <v>9802</v>
      </c>
      <c r="AK6" s="346">
        <v>39089</v>
      </c>
      <c r="AL6" s="247">
        <v>8633</v>
      </c>
      <c r="AM6" s="247"/>
      <c r="AN6" s="247"/>
      <c r="AO6" s="247"/>
      <c r="AP6" s="346"/>
    </row>
    <row r="7" spans="2:42" s="23" customFormat="1" ht="9.75">
      <c r="B7" s="190" t="s">
        <v>557</v>
      </c>
      <c r="C7" s="248">
        <v>8167</v>
      </c>
      <c r="D7" s="248">
        <v>9273</v>
      </c>
      <c r="E7" s="248">
        <v>10102</v>
      </c>
      <c r="F7" s="248">
        <v>8920</v>
      </c>
      <c r="G7" s="347">
        <v>36462</v>
      </c>
      <c r="H7" s="248">
        <v>8320</v>
      </c>
      <c r="I7" s="248">
        <v>9272</v>
      </c>
      <c r="J7" s="248">
        <v>9778</v>
      </c>
      <c r="K7" s="248">
        <v>8543</v>
      </c>
      <c r="L7" s="347">
        <v>35913</v>
      </c>
      <c r="M7" s="248">
        <v>7050</v>
      </c>
      <c r="N7" s="253">
        <v>8132</v>
      </c>
      <c r="O7" s="248">
        <v>8333</v>
      </c>
      <c r="P7" s="248">
        <v>7537</v>
      </c>
      <c r="Q7" s="347">
        <v>31052</v>
      </c>
      <c r="R7" s="248">
        <v>6264</v>
      </c>
      <c r="S7" s="253">
        <v>7588</v>
      </c>
      <c r="T7" s="248">
        <v>7992</v>
      </c>
      <c r="U7" s="248">
        <v>7997</v>
      </c>
      <c r="V7" s="347">
        <v>29841</v>
      </c>
      <c r="W7" s="248">
        <v>7892</v>
      </c>
      <c r="X7" s="253">
        <v>8550</v>
      </c>
      <c r="Y7" s="248">
        <v>8814</v>
      </c>
      <c r="Z7" s="248">
        <v>8094</v>
      </c>
      <c r="AA7" s="347">
        <v>33350</v>
      </c>
      <c r="AB7" s="248">
        <v>7919</v>
      </c>
      <c r="AC7" s="253">
        <v>9191</v>
      </c>
      <c r="AD7" s="248">
        <v>10276</v>
      </c>
      <c r="AE7" s="248">
        <v>9953</v>
      </c>
      <c r="AF7" s="347">
        <v>37339</v>
      </c>
      <c r="AG7" s="248">
        <v>8544</v>
      </c>
      <c r="AH7" s="253">
        <v>10189</v>
      </c>
      <c r="AI7" s="248">
        <v>10382</v>
      </c>
      <c r="AJ7" s="248">
        <v>9795</v>
      </c>
      <c r="AK7" s="347">
        <v>38910</v>
      </c>
      <c r="AL7" s="248">
        <v>8609</v>
      </c>
      <c r="AM7" s="253"/>
      <c r="AN7" s="248"/>
      <c r="AO7" s="248"/>
      <c r="AP7" s="347"/>
    </row>
    <row r="8" spans="2:42" s="23" customFormat="1" ht="9.75">
      <c r="B8" s="80" t="s">
        <v>558</v>
      </c>
      <c r="C8" s="256">
        <v>35</v>
      </c>
      <c r="D8" s="256">
        <v>41</v>
      </c>
      <c r="E8" s="256">
        <v>45</v>
      </c>
      <c r="F8" s="256">
        <v>41</v>
      </c>
      <c r="G8" s="350">
        <v>162</v>
      </c>
      <c r="H8" s="256">
        <v>42</v>
      </c>
      <c r="I8" s="256">
        <v>48</v>
      </c>
      <c r="J8" s="256">
        <v>54</v>
      </c>
      <c r="K8" s="256">
        <v>47</v>
      </c>
      <c r="L8" s="350">
        <v>191</v>
      </c>
      <c r="M8" s="256">
        <v>15</v>
      </c>
      <c r="N8" s="256">
        <v>19</v>
      </c>
      <c r="O8" s="256">
        <v>18</v>
      </c>
      <c r="P8" s="256">
        <v>18</v>
      </c>
      <c r="Q8" s="350">
        <v>70</v>
      </c>
      <c r="R8" s="256">
        <v>43</v>
      </c>
      <c r="S8" s="256">
        <v>108</v>
      </c>
      <c r="T8" s="256">
        <v>119</v>
      </c>
      <c r="U8" s="256">
        <v>10</v>
      </c>
      <c r="V8" s="350">
        <v>280</v>
      </c>
      <c r="W8" s="256">
        <v>11</v>
      </c>
      <c r="X8" s="256">
        <v>38</v>
      </c>
      <c r="Y8" s="256">
        <v>104</v>
      </c>
      <c r="Z8" s="256">
        <v>127</v>
      </c>
      <c r="AA8" s="350">
        <v>280</v>
      </c>
      <c r="AB8" s="256">
        <v>9</v>
      </c>
      <c r="AC8" s="256">
        <v>108</v>
      </c>
      <c r="AD8" s="256">
        <v>9</v>
      </c>
      <c r="AE8" s="256">
        <v>9</v>
      </c>
      <c r="AF8" s="350">
        <v>135</v>
      </c>
      <c r="AG8" s="256">
        <v>62</v>
      </c>
      <c r="AH8" s="256">
        <v>101</v>
      </c>
      <c r="AI8" s="256">
        <v>9</v>
      </c>
      <c r="AJ8" s="256">
        <v>7</v>
      </c>
      <c r="AK8" s="350">
        <v>179</v>
      </c>
      <c r="AL8" s="256">
        <v>24</v>
      </c>
      <c r="AM8" s="256"/>
      <c r="AN8" s="256"/>
      <c r="AO8" s="256"/>
      <c r="AP8" s="350"/>
    </row>
    <row r="9" spans="2:42" s="23" customFormat="1" ht="10.5">
      <c r="B9" s="184" t="s">
        <v>463</v>
      </c>
      <c r="C9" s="246">
        <v>-8165</v>
      </c>
      <c r="D9" s="246">
        <v>-9032</v>
      </c>
      <c r="E9" s="246">
        <v>-9774</v>
      </c>
      <c r="F9" s="246">
        <v>-8724</v>
      </c>
      <c r="G9" s="348">
        <v>-35695</v>
      </c>
      <c r="H9" s="246">
        <v>-8229</v>
      </c>
      <c r="I9" s="246">
        <v>-9046</v>
      </c>
      <c r="J9" s="246">
        <v>-9480</v>
      </c>
      <c r="K9" s="246">
        <v>-8260</v>
      </c>
      <c r="L9" s="348">
        <v>-35015</v>
      </c>
      <c r="M9" s="246">
        <v>-6875</v>
      </c>
      <c r="N9" s="246">
        <v>-7894</v>
      </c>
      <c r="O9" s="246">
        <v>-7897</v>
      </c>
      <c r="P9" s="246">
        <v>-7268</v>
      </c>
      <c r="Q9" s="348">
        <v>-29934</v>
      </c>
      <c r="R9" s="246">
        <v>-6104</v>
      </c>
      <c r="S9" s="246">
        <v>-7351</v>
      </c>
      <c r="T9" s="246">
        <v>-7572</v>
      </c>
      <c r="U9" s="246">
        <v>-7654</v>
      </c>
      <c r="V9" s="348">
        <v>-28681</v>
      </c>
      <c r="W9" s="246">
        <v>-7634</v>
      </c>
      <c r="X9" s="246">
        <v>-8111</v>
      </c>
      <c r="Y9" s="246">
        <v>-8406</v>
      </c>
      <c r="Z9" s="246">
        <v>-7835</v>
      </c>
      <c r="AA9" s="348">
        <v>-31986</v>
      </c>
      <c r="AB9" s="246">
        <v>-7576</v>
      </c>
      <c r="AC9" s="246">
        <v>-8727</v>
      </c>
      <c r="AD9" s="246">
        <v>-9680</v>
      </c>
      <c r="AE9" s="246">
        <v>-9156</v>
      </c>
      <c r="AF9" s="348">
        <v>-35139</v>
      </c>
      <c r="AG9" s="246">
        <v>-8085</v>
      </c>
      <c r="AH9" s="246">
        <v>-9578</v>
      </c>
      <c r="AI9" s="246">
        <v>-9612</v>
      </c>
      <c r="AJ9" s="246">
        <v>-9370</v>
      </c>
      <c r="AK9" s="348">
        <v>-36645</v>
      </c>
      <c r="AL9" s="246">
        <v>-8085</v>
      </c>
      <c r="AM9" s="246"/>
      <c r="AN9" s="246"/>
      <c r="AO9" s="246"/>
      <c r="AP9" s="348"/>
    </row>
    <row r="10" spans="2:42" s="23" customFormat="1" ht="9.75">
      <c r="B10" s="70" t="s">
        <v>230</v>
      </c>
      <c r="C10" s="249">
        <v>15</v>
      </c>
      <c r="D10" s="249">
        <v>42</v>
      </c>
      <c r="E10" s="249">
        <v>9</v>
      </c>
      <c r="F10" s="249">
        <v>24</v>
      </c>
      <c r="G10" s="340">
        <v>90</v>
      </c>
      <c r="H10" s="249">
        <v>35</v>
      </c>
      <c r="I10" s="249">
        <v>29</v>
      </c>
      <c r="J10" s="249">
        <v>10</v>
      </c>
      <c r="K10" s="249">
        <v>108</v>
      </c>
      <c r="L10" s="340">
        <v>182</v>
      </c>
      <c r="M10" s="249">
        <v>14</v>
      </c>
      <c r="N10" s="230">
        <v>9</v>
      </c>
      <c r="O10" s="249">
        <v>12</v>
      </c>
      <c r="P10" s="249">
        <v>15</v>
      </c>
      <c r="Q10" s="340">
        <v>50</v>
      </c>
      <c r="R10" s="249">
        <v>14</v>
      </c>
      <c r="S10" s="230">
        <v>22</v>
      </c>
      <c r="T10" s="249">
        <v>12</v>
      </c>
      <c r="U10" s="249">
        <v>39</v>
      </c>
      <c r="V10" s="340">
        <v>87</v>
      </c>
      <c r="W10" s="249">
        <v>17</v>
      </c>
      <c r="X10" s="230">
        <v>13</v>
      </c>
      <c r="Y10" s="249">
        <v>20</v>
      </c>
      <c r="Z10" s="249">
        <v>55</v>
      </c>
      <c r="AA10" s="340">
        <v>105</v>
      </c>
      <c r="AB10" s="249">
        <v>22</v>
      </c>
      <c r="AC10" s="230">
        <v>15</v>
      </c>
      <c r="AD10" s="249">
        <v>19</v>
      </c>
      <c r="AE10" s="249">
        <v>58</v>
      </c>
      <c r="AF10" s="340">
        <v>114</v>
      </c>
      <c r="AG10" s="249">
        <v>17</v>
      </c>
      <c r="AH10" s="230">
        <v>38</v>
      </c>
      <c r="AI10" s="249">
        <v>7</v>
      </c>
      <c r="AJ10" s="249">
        <v>105</v>
      </c>
      <c r="AK10" s="340">
        <v>167</v>
      </c>
      <c r="AL10" s="249">
        <v>10</v>
      </c>
      <c r="AM10" s="230"/>
      <c r="AN10" s="249"/>
      <c r="AO10" s="249"/>
      <c r="AP10" s="340"/>
    </row>
    <row r="11" spans="2:42" s="23" customFormat="1" ht="9.75">
      <c r="B11" s="70" t="s">
        <v>231</v>
      </c>
      <c r="C11" s="249">
        <v>-15</v>
      </c>
      <c r="D11" s="249">
        <v>-42</v>
      </c>
      <c r="E11" s="249">
        <v>-21</v>
      </c>
      <c r="F11" s="249">
        <v>-24</v>
      </c>
      <c r="G11" s="340">
        <v>-102</v>
      </c>
      <c r="H11" s="249">
        <v>-24</v>
      </c>
      <c r="I11" s="249">
        <v>-31</v>
      </c>
      <c r="J11" s="249">
        <v>-10</v>
      </c>
      <c r="K11" s="249">
        <v>-121</v>
      </c>
      <c r="L11" s="340">
        <v>-186</v>
      </c>
      <c r="M11" s="249">
        <v>-12</v>
      </c>
      <c r="N11" s="230">
        <v>-13</v>
      </c>
      <c r="O11" s="249">
        <v>-14</v>
      </c>
      <c r="P11" s="249">
        <v>-28</v>
      </c>
      <c r="Q11" s="340">
        <v>-67</v>
      </c>
      <c r="R11" s="249">
        <v>-14</v>
      </c>
      <c r="S11" s="230">
        <v>-24</v>
      </c>
      <c r="T11" s="249">
        <v>-32</v>
      </c>
      <c r="U11" s="249">
        <v>-55</v>
      </c>
      <c r="V11" s="340">
        <v>-125</v>
      </c>
      <c r="W11" s="249">
        <v>-17</v>
      </c>
      <c r="X11" s="230">
        <v>-29</v>
      </c>
      <c r="Y11" s="249">
        <v>-27</v>
      </c>
      <c r="Z11" s="249">
        <v>-60</v>
      </c>
      <c r="AA11" s="340">
        <v>-133</v>
      </c>
      <c r="AB11" s="249">
        <v>-17</v>
      </c>
      <c r="AC11" s="230">
        <v>-23</v>
      </c>
      <c r="AD11" s="249">
        <v>-26</v>
      </c>
      <c r="AE11" s="249">
        <v>-75</v>
      </c>
      <c r="AF11" s="340">
        <v>-141</v>
      </c>
      <c r="AG11" s="249">
        <v>-15</v>
      </c>
      <c r="AH11" s="230">
        <v>-46</v>
      </c>
      <c r="AI11" s="249">
        <v>-18</v>
      </c>
      <c r="AJ11" s="249">
        <v>-94</v>
      </c>
      <c r="AK11" s="340">
        <v>-173</v>
      </c>
      <c r="AL11" s="249">
        <v>-23</v>
      </c>
      <c r="AM11" s="230"/>
      <c r="AN11" s="249"/>
      <c r="AO11" s="249"/>
      <c r="AP11" s="340"/>
    </row>
    <row r="12" spans="2:42" s="23" customFormat="1" ht="9.75">
      <c r="B12" s="189" t="s">
        <v>232</v>
      </c>
      <c r="C12" s="580">
        <v>0</v>
      </c>
      <c r="D12" s="580">
        <v>0</v>
      </c>
      <c r="E12" s="580">
        <v>-12</v>
      </c>
      <c r="F12" s="580">
        <v>0</v>
      </c>
      <c r="G12" s="341">
        <v>-12</v>
      </c>
      <c r="H12" s="580">
        <v>11</v>
      </c>
      <c r="I12" s="580">
        <v>-2</v>
      </c>
      <c r="J12" s="580">
        <v>0</v>
      </c>
      <c r="K12" s="580">
        <v>-13</v>
      </c>
      <c r="L12" s="341">
        <v>-4</v>
      </c>
      <c r="M12" s="580">
        <v>2</v>
      </c>
      <c r="N12" s="232">
        <v>-4</v>
      </c>
      <c r="O12" s="580">
        <v>-2</v>
      </c>
      <c r="P12" s="580">
        <v>-13</v>
      </c>
      <c r="Q12" s="341">
        <v>-17</v>
      </c>
      <c r="R12" s="580">
        <v>0</v>
      </c>
      <c r="S12" s="232">
        <v>-2</v>
      </c>
      <c r="T12" s="580">
        <v>-20</v>
      </c>
      <c r="U12" s="580">
        <v>-16</v>
      </c>
      <c r="V12" s="341">
        <v>-38</v>
      </c>
      <c r="W12" s="580">
        <v>0</v>
      </c>
      <c r="X12" s="232">
        <v>-16</v>
      </c>
      <c r="Y12" s="580">
        <v>-7</v>
      </c>
      <c r="Z12" s="580">
        <v>-5</v>
      </c>
      <c r="AA12" s="341">
        <v>-28</v>
      </c>
      <c r="AB12" s="580">
        <v>5</v>
      </c>
      <c r="AC12" s="232">
        <v>-8</v>
      </c>
      <c r="AD12" s="580">
        <v>-7</v>
      </c>
      <c r="AE12" s="580">
        <v>-17</v>
      </c>
      <c r="AF12" s="341">
        <v>-27</v>
      </c>
      <c r="AG12" s="580">
        <v>2</v>
      </c>
      <c r="AH12" s="232">
        <v>-8</v>
      </c>
      <c r="AI12" s="580">
        <v>-11</v>
      </c>
      <c r="AJ12" s="580">
        <v>11</v>
      </c>
      <c r="AK12" s="341">
        <v>-6</v>
      </c>
      <c r="AL12" s="580">
        <v>-13</v>
      </c>
      <c r="AM12" s="232"/>
      <c r="AN12" s="580"/>
      <c r="AO12" s="580"/>
      <c r="AP12" s="341"/>
    </row>
    <row r="13" spans="2:42" s="23" customFormat="1" ht="14.25" customHeight="1" thickBot="1">
      <c r="B13" s="70" t="s">
        <v>505</v>
      </c>
      <c r="C13" s="249">
        <v>0</v>
      </c>
      <c r="D13" s="249">
        <v>0</v>
      </c>
      <c r="E13" s="249">
        <v>0</v>
      </c>
      <c r="F13" s="249">
        <v>0</v>
      </c>
      <c r="G13" s="340">
        <v>0</v>
      </c>
      <c r="H13" s="249">
        <v>0</v>
      </c>
      <c r="I13" s="249">
        <v>0</v>
      </c>
      <c r="J13" s="249">
        <v>0</v>
      </c>
      <c r="K13" s="249">
        <v>0</v>
      </c>
      <c r="L13" s="340">
        <v>0</v>
      </c>
      <c r="M13" s="249">
        <v>0</v>
      </c>
      <c r="N13" s="230">
        <v>0</v>
      </c>
      <c r="O13" s="249">
        <v>0</v>
      </c>
      <c r="P13" s="249">
        <v>0</v>
      </c>
      <c r="Q13" s="340">
        <v>0</v>
      </c>
      <c r="R13" s="249">
        <v>0</v>
      </c>
      <c r="S13" s="230">
        <v>0</v>
      </c>
      <c r="T13" s="249">
        <v>0</v>
      </c>
      <c r="U13" s="249">
        <v>0</v>
      </c>
      <c r="V13" s="340">
        <v>0</v>
      </c>
      <c r="W13" s="249">
        <v>0</v>
      </c>
      <c r="X13" s="230">
        <v>0</v>
      </c>
      <c r="Y13" s="249">
        <v>0</v>
      </c>
      <c r="Z13" s="249">
        <v>0</v>
      </c>
      <c r="AA13" s="340">
        <v>0</v>
      </c>
      <c r="AB13" s="249">
        <v>0</v>
      </c>
      <c r="AC13" s="230">
        <v>-1</v>
      </c>
      <c r="AD13" s="249">
        <v>-1</v>
      </c>
      <c r="AE13" s="249">
        <v>0</v>
      </c>
      <c r="AF13" s="340">
        <v>-2</v>
      </c>
      <c r="AG13" s="249">
        <v>-2</v>
      </c>
      <c r="AH13" s="230">
        <v>-2</v>
      </c>
      <c r="AI13" s="249">
        <v>-2</v>
      </c>
      <c r="AJ13" s="249">
        <v>-1</v>
      </c>
      <c r="AK13" s="340">
        <v>-7</v>
      </c>
      <c r="AL13" s="249">
        <v>0</v>
      </c>
      <c r="AM13" s="230"/>
      <c r="AN13" s="249"/>
      <c r="AO13" s="249"/>
      <c r="AP13" s="340"/>
    </row>
    <row r="14" spans="2:42" s="23" customFormat="1" ht="21" thickBot="1">
      <c r="B14" s="152" t="s">
        <v>244</v>
      </c>
      <c r="C14" s="251">
        <v>123</v>
      </c>
      <c r="D14" s="251">
        <v>369</v>
      </c>
      <c r="E14" s="251">
        <v>451</v>
      </c>
      <c r="F14" s="251">
        <v>325</v>
      </c>
      <c r="G14" s="313">
        <v>1268</v>
      </c>
      <c r="H14" s="251">
        <v>237</v>
      </c>
      <c r="I14" s="251">
        <v>359</v>
      </c>
      <c r="J14" s="251">
        <v>441</v>
      </c>
      <c r="K14" s="251">
        <v>379</v>
      </c>
      <c r="L14" s="313">
        <v>1416</v>
      </c>
      <c r="M14" s="251">
        <v>282</v>
      </c>
      <c r="N14" s="250">
        <v>349</v>
      </c>
      <c r="O14" s="251">
        <v>539</v>
      </c>
      <c r="P14" s="251">
        <v>369</v>
      </c>
      <c r="Q14" s="313">
        <v>1539</v>
      </c>
      <c r="R14" s="251">
        <v>301</v>
      </c>
      <c r="S14" s="250">
        <v>441</v>
      </c>
      <c r="T14" s="251">
        <v>619</v>
      </c>
      <c r="U14" s="251">
        <v>440</v>
      </c>
      <c r="V14" s="313">
        <v>1801</v>
      </c>
      <c r="W14" s="251">
        <v>372</v>
      </c>
      <c r="X14" s="250">
        <v>576</v>
      </c>
      <c r="Y14" s="251">
        <v>610</v>
      </c>
      <c r="Z14" s="251">
        <v>491</v>
      </c>
      <c r="AA14" s="313">
        <v>2049</v>
      </c>
      <c r="AB14" s="251">
        <v>464</v>
      </c>
      <c r="AC14" s="250">
        <v>677</v>
      </c>
      <c r="AD14" s="251">
        <v>723</v>
      </c>
      <c r="AE14" s="251">
        <v>917</v>
      </c>
      <c r="AF14" s="313">
        <v>2781</v>
      </c>
      <c r="AG14" s="251">
        <v>676</v>
      </c>
      <c r="AH14" s="250">
        <v>859</v>
      </c>
      <c r="AI14" s="251">
        <v>925</v>
      </c>
      <c r="AJ14" s="251">
        <v>585</v>
      </c>
      <c r="AK14" s="313">
        <v>3045</v>
      </c>
      <c r="AL14" s="251">
        <v>706</v>
      </c>
      <c r="AM14" s="250"/>
      <c r="AN14" s="251"/>
      <c r="AO14" s="251"/>
      <c r="AP14" s="313"/>
    </row>
    <row r="15" spans="2:42" s="150" customFormat="1" ht="21" thickBot="1">
      <c r="B15" s="178" t="s">
        <v>236</v>
      </c>
      <c r="C15" s="250">
        <v>123</v>
      </c>
      <c r="D15" s="250">
        <v>369</v>
      </c>
      <c r="E15" s="250">
        <v>451</v>
      </c>
      <c r="F15" s="250">
        <v>325</v>
      </c>
      <c r="G15" s="313">
        <v>1268</v>
      </c>
      <c r="H15" s="250">
        <v>234</v>
      </c>
      <c r="I15" s="250">
        <v>357</v>
      </c>
      <c r="J15" s="250">
        <v>441</v>
      </c>
      <c r="K15" s="250">
        <v>408</v>
      </c>
      <c r="L15" s="313">
        <v>1440</v>
      </c>
      <c r="M15" s="250">
        <v>283</v>
      </c>
      <c r="N15" s="250">
        <v>343</v>
      </c>
      <c r="O15" s="250">
        <v>544</v>
      </c>
      <c r="P15" s="250">
        <v>369</v>
      </c>
      <c r="Q15" s="313">
        <v>1539</v>
      </c>
      <c r="R15" s="250">
        <v>300</v>
      </c>
      <c r="S15" s="250">
        <v>442</v>
      </c>
      <c r="T15" s="250">
        <v>618</v>
      </c>
      <c r="U15" s="250">
        <v>434</v>
      </c>
      <c r="V15" s="313">
        <v>1794</v>
      </c>
      <c r="W15" s="250">
        <v>372</v>
      </c>
      <c r="X15" s="250">
        <v>564</v>
      </c>
      <c r="Y15" s="250">
        <v>609</v>
      </c>
      <c r="Z15" s="250">
        <v>493</v>
      </c>
      <c r="AA15" s="313">
        <v>2038</v>
      </c>
      <c r="AB15" s="250">
        <v>471</v>
      </c>
      <c r="AC15" s="250">
        <v>677</v>
      </c>
      <c r="AD15" s="250">
        <v>712</v>
      </c>
      <c r="AE15" s="250">
        <v>907</v>
      </c>
      <c r="AF15" s="313">
        <v>2767</v>
      </c>
      <c r="AG15" s="250">
        <v>678</v>
      </c>
      <c r="AH15" s="250">
        <v>855</v>
      </c>
      <c r="AI15" s="250">
        <v>924</v>
      </c>
      <c r="AJ15" s="250">
        <v>604</v>
      </c>
      <c r="AK15" s="313">
        <v>3061</v>
      </c>
      <c r="AL15" s="250">
        <v>702</v>
      </c>
      <c r="AM15" s="250"/>
      <c r="AN15" s="250"/>
      <c r="AO15" s="250"/>
      <c r="AP15" s="313"/>
    </row>
    <row r="16" spans="2:42" s="23" customFormat="1" ht="21" thickBot="1">
      <c r="B16" s="178" t="s">
        <v>237</v>
      </c>
      <c r="C16" s="250">
        <v>37</v>
      </c>
      <c r="D16" s="250">
        <v>282</v>
      </c>
      <c r="E16" s="250">
        <v>361</v>
      </c>
      <c r="F16" s="250">
        <v>237</v>
      </c>
      <c r="G16" s="313">
        <v>917</v>
      </c>
      <c r="H16" s="250">
        <v>147</v>
      </c>
      <c r="I16" s="250">
        <v>274</v>
      </c>
      <c r="J16" s="250">
        <v>352</v>
      </c>
      <c r="K16" s="250">
        <v>288</v>
      </c>
      <c r="L16" s="313">
        <v>1061</v>
      </c>
      <c r="M16" s="250">
        <v>191</v>
      </c>
      <c r="N16" s="250">
        <v>259</v>
      </c>
      <c r="O16" s="250">
        <v>447</v>
      </c>
      <c r="P16" s="250">
        <v>274</v>
      </c>
      <c r="Q16" s="313">
        <v>1171</v>
      </c>
      <c r="R16" s="250">
        <v>204</v>
      </c>
      <c r="S16" s="250">
        <v>342</v>
      </c>
      <c r="T16" s="250">
        <v>520</v>
      </c>
      <c r="U16" s="250">
        <v>343</v>
      </c>
      <c r="V16" s="313">
        <v>1409</v>
      </c>
      <c r="W16" s="250">
        <v>269</v>
      </c>
      <c r="X16" s="250">
        <v>473</v>
      </c>
      <c r="Y16" s="250">
        <v>506</v>
      </c>
      <c r="Z16" s="250">
        <v>379</v>
      </c>
      <c r="AA16" s="313">
        <v>1627</v>
      </c>
      <c r="AB16" s="250">
        <v>350</v>
      </c>
      <c r="AC16" s="250">
        <v>563</v>
      </c>
      <c r="AD16" s="250">
        <v>608</v>
      </c>
      <c r="AE16" s="250">
        <v>799</v>
      </c>
      <c r="AF16" s="313">
        <v>2320</v>
      </c>
      <c r="AG16" s="250">
        <v>519</v>
      </c>
      <c r="AH16" s="250">
        <v>706</v>
      </c>
      <c r="AI16" s="250">
        <v>767</v>
      </c>
      <c r="AJ16" s="250">
        <v>423</v>
      </c>
      <c r="AK16" s="313">
        <v>2415</v>
      </c>
      <c r="AL16" s="250">
        <v>539</v>
      </c>
      <c r="AM16" s="250"/>
      <c r="AN16" s="250"/>
      <c r="AO16" s="250"/>
      <c r="AP16" s="313"/>
    </row>
    <row r="17" spans="2:42" s="150" customFormat="1" ht="10.5" thickBot="1">
      <c r="B17" s="188" t="s">
        <v>239</v>
      </c>
      <c r="C17" s="258">
        <v>37</v>
      </c>
      <c r="D17" s="258">
        <v>282</v>
      </c>
      <c r="E17" s="258">
        <v>361</v>
      </c>
      <c r="F17" s="258">
        <v>237</v>
      </c>
      <c r="G17" s="351">
        <v>917</v>
      </c>
      <c r="H17" s="258">
        <v>144</v>
      </c>
      <c r="I17" s="258">
        <v>272</v>
      </c>
      <c r="J17" s="258">
        <v>352</v>
      </c>
      <c r="K17" s="258">
        <v>317</v>
      </c>
      <c r="L17" s="351">
        <v>1085</v>
      </c>
      <c r="M17" s="258">
        <v>192</v>
      </c>
      <c r="N17" s="258">
        <v>253</v>
      </c>
      <c r="O17" s="258">
        <v>452</v>
      </c>
      <c r="P17" s="258">
        <v>274</v>
      </c>
      <c r="Q17" s="351">
        <v>1171</v>
      </c>
      <c r="R17" s="258">
        <v>203</v>
      </c>
      <c r="S17" s="258">
        <v>343</v>
      </c>
      <c r="T17" s="258">
        <v>519</v>
      </c>
      <c r="U17" s="258">
        <v>337</v>
      </c>
      <c r="V17" s="351">
        <v>1402</v>
      </c>
      <c r="W17" s="258">
        <v>269</v>
      </c>
      <c r="X17" s="258">
        <v>461</v>
      </c>
      <c r="Y17" s="258">
        <v>505</v>
      </c>
      <c r="Z17" s="258">
        <v>381</v>
      </c>
      <c r="AA17" s="351">
        <v>1616</v>
      </c>
      <c r="AB17" s="258">
        <v>357</v>
      </c>
      <c r="AC17" s="258">
        <v>563</v>
      </c>
      <c r="AD17" s="258">
        <v>597</v>
      </c>
      <c r="AE17" s="258">
        <v>789</v>
      </c>
      <c r="AF17" s="351">
        <v>2306</v>
      </c>
      <c r="AG17" s="258">
        <v>521</v>
      </c>
      <c r="AH17" s="258">
        <v>702</v>
      </c>
      <c r="AI17" s="258">
        <v>766</v>
      </c>
      <c r="AJ17" s="258">
        <v>442</v>
      </c>
      <c r="AK17" s="351">
        <v>2431</v>
      </c>
      <c r="AL17" s="258">
        <v>535</v>
      </c>
      <c r="AM17" s="258"/>
      <c r="AN17" s="258"/>
      <c r="AO17" s="258"/>
      <c r="AP17" s="351"/>
    </row>
    <row r="18" spans="2:42" s="23" customFormat="1" ht="9.75">
      <c r="B18" s="114" t="s">
        <v>566</v>
      </c>
      <c r="C18" s="252">
        <v>44</v>
      </c>
      <c r="D18" s="252">
        <v>60</v>
      </c>
      <c r="E18" s="252">
        <v>110</v>
      </c>
      <c r="F18" s="252">
        <v>253</v>
      </c>
      <c r="G18" s="352">
        <v>467</v>
      </c>
      <c r="H18" s="252">
        <v>28</v>
      </c>
      <c r="I18" s="252">
        <v>85</v>
      </c>
      <c r="J18" s="252">
        <v>83</v>
      </c>
      <c r="K18" s="252">
        <v>149</v>
      </c>
      <c r="L18" s="352">
        <v>345</v>
      </c>
      <c r="M18" s="252">
        <v>68</v>
      </c>
      <c r="N18" s="255">
        <v>82</v>
      </c>
      <c r="O18" s="252">
        <v>97</v>
      </c>
      <c r="P18" s="252">
        <v>201</v>
      </c>
      <c r="Q18" s="352">
        <v>448</v>
      </c>
      <c r="R18" s="252">
        <v>72</v>
      </c>
      <c r="S18" s="255">
        <v>76</v>
      </c>
      <c r="T18" s="252">
        <v>96</v>
      </c>
      <c r="U18" s="252">
        <v>235</v>
      </c>
      <c r="V18" s="352">
        <v>479</v>
      </c>
      <c r="W18" s="252">
        <v>88</v>
      </c>
      <c r="X18" s="255">
        <v>124</v>
      </c>
      <c r="Y18" s="252">
        <v>131</v>
      </c>
      <c r="Z18" s="252">
        <v>335</v>
      </c>
      <c r="AA18" s="352">
        <v>678</v>
      </c>
      <c r="AB18" s="252">
        <v>128</v>
      </c>
      <c r="AC18" s="255">
        <v>159</v>
      </c>
      <c r="AD18" s="252">
        <v>192</v>
      </c>
      <c r="AE18" s="252">
        <v>353</v>
      </c>
      <c r="AF18" s="352">
        <v>832</v>
      </c>
      <c r="AG18" s="252">
        <v>183</v>
      </c>
      <c r="AH18" s="255">
        <v>192</v>
      </c>
      <c r="AI18" s="252">
        <v>358</v>
      </c>
      <c r="AJ18" s="252">
        <v>658</v>
      </c>
      <c r="AK18" s="352">
        <v>1391</v>
      </c>
      <c r="AL18" s="252">
        <v>265</v>
      </c>
      <c r="AM18" s="255"/>
      <c r="AN18" s="252"/>
      <c r="AO18" s="252"/>
      <c r="AP18" s="352"/>
    </row>
    <row r="19" spans="2:42" s="150" customFormat="1" ht="10.5">
      <c r="B19" s="189" t="s">
        <v>240</v>
      </c>
      <c r="C19" s="232">
        <v>1659</v>
      </c>
      <c r="D19" s="232">
        <v>1933</v>
      </c>
      <c r="E19" s="232">
        <v>2052</v>
      </c>
      <c r="F19" s="232">
        <v>1872</v>
      </c>
      <c r="G19" s="341">
        <v>7516</v>
      </c>
      <c r="H19" s="232">
        <v>1763</v>
      </c>
      <c r="I19" s="232">
        <v>1957</v>
      </c>
      <c r="J19" s="232">
        <v>2088</v>
      </c>
      <c r="K19" s="232">
        <v>1968</v>
      </c>
      <c r="L19" s="341">
        <v>7776</v>
      </c>
      <c r="M19" s="232">
        <v>1839</v>
      </c>
      <c r="N19" s="232">
        <v>1983</v>
      </c>
      <c r="O19" s="232">
        <v>2133</v>
      </c>
      <c r="P19" s="232">
        <v>2031</v>
      </c>
      <c r="Q19" s="341">
        <v>7986</v>
      </c>
      <c r="R19" s="232">
        <v>1910</v>
      </c>
      <c r="S19" s="232">
        <v>2054</v>
      </c>
      <c r="T19" s="232">
        <v>2171</v>
      </c>
      <c r="U19" s="232">
        <v>2052</v>
      </c>
      <c r="V19" s="341">
        <v>8187</v>
      </c>
      <c r="W19" s="232">
        <v>1953</v>
      </c>
      <c r="X19" s="232">
        <v>2262</v>
      </c>
      <c r="Y19" s="232">
        <v>2336</v>
      </c>
      <c r="Z19" s="232">
        <v>2268</v>
      </c>
      <c r="AA19" s="341">
        <v>8819</v>
      </c>
      <c r="AB19" s="232">
        <v>2167</v>
      </c>
      <c r="AC19" s="232">
        <v>2375</v>
      </c>
      <c r="AD19" s="232">
        <v>2501</v>
      </c>
      <c r="AE19" s="232">
        <v>2405</v>
      </c>
      <c r="AF19" s="341">
        <v>9448</v>
      </c>
      <c r="AG19" s="232">
        <v>2236</v>
      </c>
      <c r="AH19" s="232">
        <v>2480</v>
      </c>
      <c r="AI19" s="232">
        <v>2620</v>
      </c>
      <c r="AJ19" s="232">
        <v>2481</v>
      </c>
      <c r="AK19" s="341">
        <v>9817</v>
      </c>
      <c r="AL19" s="232">
        <v>2213</v>
      </c>
      <c r="AM19" s="232"/>
      <c r="AN19" s="232"/>
      <c r="AO19" s="232"/>
      <c r="AP19" s="341"/>
    </row>
    <row r="20" spans="1:42" s="91" customFormat="1" ht="12">
      <c r="A20"/>
      <c r="B20" s="23" t="s">
        <v>241</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s="91" customFormat="1" ht="12">
      <c r="A21"/>
      <c r="B21" s="23" t="s">
        <v>570</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row>
    <row r="22" spans="1:42" s="91" customFormat="1" ht="12">
      <c r="A22"/>
      <c r="B22" s="4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row>
    <row r="23" spans="1:42" s="91" customFormat="1" ht="12">
      <c r="A23"/>
      <c r="B23" s="4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2" s="91" customFormat="1" ht="12">
      <c r="A24"/>
      <c r="B24" s="4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2" s="91" customFormat="1" ht="12">
      <c r="A25"/>
      <c r="B25" s="4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sheetData>
  <sheetProtection/>
  <printOptions horizontalCentered="1"/>
  <pageMargins left="0.4330708661417323" right="0.7480314960629921" top="0.984251968503937" bottom="0.984251968503937" header="0.5118110236220472" footer="0.5118110236220472"/>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tabColor theme="0" tint="-0.3499799966812134"/>
    <pageSetUpPr fitToPage="1"/>
  </sheetPr>
  <dimension ref="B2:AP29"/>
  <sheetViews>
    <sheetView showGridLines="0" view="pageBreakPreview" zoomScaleSheetLayoutView="100" zoomScalePageLayoutView="0" workbookViewId="0" topLeftCell="A2">
      <pane xSplit="2" ySplit="4" topLeftCell="Y6" activePane="bottomRight" state="frozen"/>
      <selection pane="topLeft" activeCell="A2" sqref="A2"/>
      <selection pane="topRight" activeCell="C2" sqref="C2"/>
      <selection pane="bottomLeft" activeCell="A6" sqref="A6"/>
      <selection pane="bottomRight" activeCell="B2" sqref="B2"/>
    </sheetView>
  </sheetViews>
  <sheetFormatPr defaultColWidth="9.140625" defaultRowHeight="12.75" outlineLevelCol="1"/>
  <cols>
    <col min="1" max="1" width="1.28515625" style="0" customWidth="1"/>
    <col min="2" max="2" width="48.28125" style="54" customWidth="1"/>
    <col min="3" max="6" width="7.57421875" style="7" hidden="1" customWidth="1" outlineLevel="1"/>
    <col min="7" max="7" width="9.57421875" style="7" customWidth="1" collapsed="1"/>
    <col min="8" max="11" width="7.57421875" style="7" hidden="1" customWidth="1" outlineLevel="1"/>
    <col min="12" max="12" width="9.57421875" style="7" customWidth="1" collapsed="1"/>
    <col min="13" max="16" width="7.57421875" style="7" hidden="1" customWidth="1" outlineLevel="1"/>
    <col min="17" max="17" width="9.57421875" style="7" customWidth="1" collapsed="1"/>
    <col min="18" max="21" width="7.57421875" style="7" hidden="1" customWidth="1" outlineLevel="1"/>
    <col min="22" max="22" width="9.57421875" style="7" customWidth="1" collapsed="1"/>
    <col min="23" max="26" width="7.57421875" style="7" customWidth="1"/>
    <col min="27" max="27" width="9.57421875" style="7" customWidth="1"/>
    <col min="28" max="31" width="7.57421875" style="7" customWidth="1"/>
    <col min="32" max="32" width="9.57421875" style="7" customWidth="1"/>
    <col min="33" max="36" width="7.57421875" style="7" customWidth="1"/>
    <col min="37" max="37" width="9.57421875" style="7" customWidth="1"/>
    <col min="38" max="38" width="7.57421875" style="7" customWidth="1"/>
    <col min="39" max="41" width="7.57421875" style="7" hidden="1" customWidth="1" outlineLevel="1"/>
    <col min="42" max="42" width="9.57421875" style="7" hidden="1" customWidth="1" outlineLevel="1"/>
    <col min="43" max="43" width="9.140625" style="7" customWidth="1" collapsed="1"/>
    <col min="44" max="16384" width="9.140625" style="7" customWidth="1"/>
  </cols>
  <sheetData>
    <row r="2" ht="15">
      <c r="B2" s="520" t="s">
        <v>245</v>
      </c>
    </row>
    <row r="3" ht="9.75" customHeight="1"/>
    <row r="4" spans="2:42" s="79" customFormat="1" ht="21" customHeight="1">
      <c r="B4" s="45" t="s">
        <v>215</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393</v>
      </c>
      <c r="S4" s="45" t="s">
        <v>394</v>
      </c>
      <c r="T4" s="45" t="s">
        <v>395</v>
      </c>
      <c r="U4" s="45" t="s">
        <v>396</v>
      </c>
      <c r="V4" s="45" t="s">
        <v>397</v>
      </c>
      <c r="W4" s="45" t="s">
        <v>440</v>
      </c>
      <c r="X4" s="45" t="s">
        <v>441</v>
      </c>
      <c r="Y4" s="45" t="s">
        <v>442</v>
      </c>
      <c r="Z4" s="45" t="s">
        <v>443</v>
      </c>
      <c r="AA4" s="45" t="s">
        <v>444</v>
      </c>
      <c r="AB4" s="45" t="s">
        <v>472</v>
      </c>
      <c r="AC4" s="45" t="s">
        <v>473</v>
      </c>
      <c r="AD4" s="45" t="s">
        <v>474</v>
      </c>
      <c r="AE4" s="45" t="s">
        <v>475</v>
      </c>
      <c r="AF4" s="45" t="s">
        <v>476</v>
      </c>
      <c r="AG4" s="45" t="s">
        <v>525</v>
      </c>
      <c r="AH4" s="45" t="s">
        <v>526</v>
      </c>
      <c r="AI4" s="45" t="s">
        <v>527</v>
      </c>
      <c r="AJ4" s="45" t="s">
        <v>528</v>
      </c>
      <c r="AK4" s="45" t="s">
        <v>529</v>
      </c>
      <c r="AL4" s="45" t="s">
        <v>582</v>
      </c>
      <c r="AM4" s="45" t="s">
        <v>583</v>
      </c>
      <c r="AN4" s="45" t="s">
        <v>584</v>
      </c>
      <c r="AO4" s="45" t="s">
        <v>585</v>
      </c>
      <c r="AP4" s="45" t="s">
        <v>586</v>
      </c>
    </row>
    <row r="5" spans="2:42" s="88" customFormat="1" ht="6.75" customHeight="1">
      <c r="B5" s="187"/>
      <c r="C5" s="187"/>
      <c r="D5" s="187"/>
      <c r="E5" s="187"/>
      <c r="F5" s="187"/>
      <c r="G5" s="187"/>
      <c r="H5" s="187"/>
      <c r="I5" s="187"/>
      <c r="J5" s="187"/>
      <c r="K5" s="187"/>
      <c r="L5" s="187"/>
      <c r="M5" s="187"/>
      <c r="N5" s="187"/>
      <c r="O5" s="311"/>
      <c r="P5" s="311"/>
      <c r="Q5" s="311"/>
      <c r="R5" s="187"/>
      <c r="S5" s="187"/>
      <c r="T5" s="311"/>
      <c r="U5" s="311"/>
      <c r="V5" s="311"/>
      <c r="W5" s="187"/>
      <c r="X5" s="187"/>
      <c r="Y5" s="311"/>
      <c r="Z5" s="311"/>
      <c r="AA5" s="311"/>
      <c r="AB5" s="187"/>
      <c r="AC5" s="187"/>
      <c r="AD5" s="311"/>
      <c r="AE5" s="311"/>
      <c r="AF5" s="311"/>
      <c r="AG5" s="187"/>
      <c r="AH5" s="187"/>
      <c r="AI5" s="311"/>
      <c r="AJ5" s="311"/>
      <c r="AK5" s="311"/>
      <c r="AL5" s="187"/>
      <c r="AM5" s="187"/>
      <c r="AN5" s="311"/>
      <c r="AO5" s="311"/>
      <c r="AP5" s="311"/>
    </row>
    <row r="6" spans="2:42" s="23" customFormat="1" ht="10.5">
      <c r="B6" s="153" t="s">
        <v>556</v>
      </c>
      <c r="C6" s="257">
        <v>0</v>
      </c>
      <c r="D6" s="257">
        <v>1</v>
      </c>
      <c r="E6" s="257">
        <v>0</v>
      </c>
      <c r="F6" s="257">
        <v>16</v>
      </c>
      <c r="G6" s="353">
        <v>17</v>
      </c>
      <c r="H6" s="257">
        <v>55</v>
      </c>
      <c r="I6" s="257">
        <v>68</v>
      </c>
      <c r="J6" s="257">
        <v>91</v>
      </c>
      <c r="K6" s="257">
        <v>84</v>
      </c>
      <c r="L6" s="353">
        <v>298</v>
      </c>
      <c r="M6" s="257">
        <v>52</v>
      </c>
      <c r="N6" s="257">
        <v>61</v>
      </c>
      <c r="O6" s="257">
        <v>49</v>
      </c>
      <c r="P6" s="257">
        <v>53</v>
      </c>
      <c r="Q6" s="353">
        <v>215</v>
      </c>
      <c r="R6" s="257">
        <v>92</v>
      </c>
      <c r="S6" s="257">
        <v>97</v>
      </c>
      <c r="T6" s="257">
        <v>115</v>
      </c>
      <c r="U6" s="257">
        <v>138</v>
      </c>
      <c r="V6" s="353">
        <v>442</v>
      </c>
      <c r="W6" s="257">
        <v>134</v>
      </c>
      <c r="X6" s="257">
        <v>133</v>
      </c>
      <c r="Y6" s="257">
        <v>115</v>
      </c>
      <c r="Z6" s="257">
        <v>133</v>
      </c>
      <c r="AA6" s="353">
        <v>515</v>
      </c>
      <c r="AB6" s="257">
        <v>145</v>
      </c>
      <c r="AC6" s="257">
        <v>165</v>
      </c>
      <c r="AD6" s="257">
        <v>154</v>
      </c>
      <c r="AE6" s="257">
        <v>141</v>
      </c>
      <c r="AF6" s="353">
        <v>605</v>
      </c>
      <c r="AG6" s="257">
        <v>163</v>
      </c>
      <c r="AH6" s="257">
        <v>141</v>
      </c>
      <c r="AI6" s="257">
        <v>134</v>
      </c>
      <c r="AJ6" s="257">
        <v>170</v>
      </c>
      <c r="AK6" s="353">
        <v>608</v>
      </c>
      <c r="AL6" s="257">
        <v>145</v>
      </c>
      <c r="AM6" s="257"/>
      <c r="AN6" s="257"/>
      <c r="AO6" s="257"/>
      <c r="AP6" s="353"/>
    </row>
    <row r="7" spans="2:42" s="23" customFormat="1" ht="9.75">
      <c r="B7" s="190" t="s">
        <v>557</v>
      </c>
      <c r="C7" s="253">
        <v>0</v>
      </c>
      <c r="D7" s="253">
        <v>1</v>
      </c>
      <c r="E7" s="253">
        <v>0</v>
      </c>
      <c r="F7" s="253">
        <v>16</v>
      </c>
      <c r="G7" s="347">
        <v>17</v>
      </c>
      <c r="H7" s="253">
        <v>55</v>
      </c>
      <c r="I7" s="253">
        <v>68</v>
      </c>
      <c r="J7" s="253">
        <v>91</v>
      </c>
      <c r="K7" s="253">
        <v>84</v>
      </c>
      <c r="L7" s="347">
        <v>298</v>
      </c>
      <c r="M7" s="253">
        <v>52</v>
      </c>
      <c r="N7" s="253">
        <v>61</v>
      </c>
      <c r="O7" s="253">
        <v>49</v>
      </c>
      <c r="P7" s="253">
        <v>53</v>
      </c>
      <c r="Q7" s="347">
        <v>215</v>
      </c>
      <c r="R7" s="253">
        <v>92</v>
      </c>
      <c r="S7" s="253">
        <v>97</v>
      </c>
      <c r="T7" s="253">
        <v>115</v>
      </c>
      <c r="U7" s="253">
        <v>138</v>
      </c>
      <c r="V7" s="347">
        <v>442</v>
      </c>
      <c r="W7" s="253">
        <v>134</v>
      </c>
      <c r="X7" s="253">
        <v>133</v>
      </c>
      <c r="Y7" s="253">
        <v>115</v>
      </c>
      <c r="Z7" s="253">
        <v>133</v>
      </c>
      <c r="AA7" s="347">
        <v>515</v>
      </c>
      <c r="AB7" s="253">
        <v>145</v>
      </c>
      <c r="AC7" s="253">
        <v>165</v>
      </c>
      <c r="AD7" s="253">
        <v>154</v>
      </c>
      <c r="AE7" s="253">
        <v>141</v>
      </c>
      <c r="AF7" s="347">
        <v>605</v>
      </c>
      <c r="AG7" s="253">
        <v>163</v>
      </c>
      <c r="AH7" s="253">
        <v>141</v>
      </c>
      <c r="AI7" s="253">
        <v>134</v>
      </c>
      <c r="AJ7" s="253">
        <v>170</v>
      </c>
      <c r="AK7" s="347">
        <v>608</v>
      </c>
      <c r="AL7" s="253">
        <v>145</v>
      </c>
      <c r="AM7" s="253"/>
      <c r="AN7" s="253"/>
      <c r="AO7" s="253"/>
      <c r="AP7" s="347"/>
    </row>
    <row r="8" spans="2:42" s="23" customFormat="1" ht="9.75">
      <c r="B8" s="80" t="s">
        <v>558</v>
      </c>
      <c r="C8" s="230">
        <v>0</v>
      </c>
      <c r="D8" s="230">
        <v>0</v>
      </c>
      <c r="E8" s="230">
        <v>0</v>
      </c>
      <c r="F8" s="230">
        <v>0</v>
      </c>
      <c r="G8" s="340">
        <v>0</v>
      </c>
      <c r="H8" s="230">
        <v>0</v>
      </c>
      <c r="I8" s="230">
        <v>0</v>
      </c>
      <c r="J8" s="230">
        <v>0</v>
      </c>
      <c r="K8" s="230">
        <v>0</v>
      </c>
      <c r="L8" s="340">
        <v>0</v>
      </c>
      <c r="M8" s="230">
        <v>0</v>
      </c>
      <c r="N8" s="230">
        <v>0</v>
      </c>
      <c r="O8" s="230">
        <v>0</v>
      </c>
      <c r="P8" s="230">
        <v>0</v>
      </c>
      <c r="Q8" s="340">
        <v>0</v>
      </c>
      <c r="R8" s="230">
        <v>0</v>
      </c>
      <c r="S8" s="230">
        <v>0</v>
      </c>
      <c r="T8" s="230">
        <v>0</v>
      </c>
      <c r="U8" s="230">
        <v>0</v>
      </c>
      <c r="V8" s="340">
        <v>0</v>
      </c>
      <c r="W8" s="230">
        <v>0</v>
      </c>
      <c r="X8" s="230">
        <v>0</v>
      </c>
      <c r="Y8" s="230">
        <v>0</v>
      </c>
      <c r="Z8" s="230">
        <v>0</v>
      </c>
      <c r="AA8" s="340">
        <v>0</v>
      </c>
      <c r="AB8" s="230">
        <v>0</v>
      </c>
      <c r="AC8" s="230">
        <v>0</v>
      </c>
      <c r="AD8" s="230">
        <v>0</v>
      </c>
      <c r="AE8" s="230">
        <v>0</v>
      </c>
      <c r="AF8" s="340">
        <v>0</v>
      </c>
      <c r="AG8" s="230">
        <v>0</v>
      </c>
      <c r="AH8" s="230">
        <v>0</v>
      </c>
      <c r="AI8" s="230">
        <v>0</v>
      </c>
      <c r="AJ8" s="230">
        <v>0</v>
      </c>
      <c r="AK8" s="340">
        <v>0</v>
      </c>
      <c r="AL8" s="230">
        <v>0</v>
      </c>
      <c r="AM8" s="230"/>
      <c r="AN8" s="230"/>
      <c r="AO8" s="230"/>
      <c r="AP8" s="340"/>
    </row>
    <row r="9" spans="2:42" s="23" customFormat="1" ht="10.5">
      <c r="B9" s="184" t="s">
        <v>463</v>
      </c>
      <c r="C9" s="246">
        <v>-6</v>
      </c>
      <c r="D9" s="246">
        <v>-5</v>
      </c>
      <c r="E9" s="246">
        <v>-10</v>
      </c>
      <c r="F9" s="246">
        <v>-27</v>
      </c>
      <c r="G9" s="348">
        <v>-48</v>
      </c>
      <c r="H9" s="246">
        <v>-43</v>
      </c>
      <c r="I9" s="246">
        <v>-62</v>
      </c>
      <c r="J9" s="246">
        <v>-77</v>
      </c>
      <c r="K9" s="246">
        <v>-89</v>
      </c>
      <c r="L9" s="348">
        <v>-271</v>
      </c>
      <c r="M9" s="246">
        <v>-72</v>
      </c>
      <c r="N9" s="246">
        <v>-87</v>
      </c>
      <c r="O9" s="246">
        <v>-76</v>
      </c>
      <c r="P9" s="246">
        <v>-112</v>
      </c>
      <c r="Q9" s="348">
        <v>-347</v>
      </c>
      <c r="R9" s="246">
        <v>-136</v>
      </c>
      <c r="S9" s="246">
        <v>-127</v>
      </c>
      <c r="T9" s="246">
        <v>-139</v>
      </c>
      <c r="U9" s="246">
        <v>-135</v>
      </c>
      <c r="V9" s="348">
        <v>-537</v>
      </c>
      <c r="W9" s="246">
        <v>-129</v>
      </c>
      <c r="X9" s="246">
        <v>-129</v>
      </c>
      <c r="Y9" s="246">
        <v>-150</v>
      </c>
      <c r="Z9" s="246">
        <v>-132</v>
      </c>
      <c r="AA9" s="348">
        <v>-540</v>
      </c>
      <c r="AB9" s="246">
        <v>-132</v>
      </c>
      <c r="AC9" s="246">
        <v>-141</v>
      </c>
      <c r="AD9" s="246">
        <v>-145</v>
      </c>
      <c r="AE9" s="246">
        <v>-152</v>
      </c>
      <c r="AF9" s="348">
        <v>-570</v>
      </c>
      <c r="AG9" s="246">
        <v>-140</v>
      </c>
      <c r="AH9" s="246">
        <v>-136</v>
      </c>
      <c r="AI9" s="246">
        <v>-163</v>
      </c>
      <c r="AJ9" s="246">
        <v>-159</v>
      </c>
      <c r="AK9" s="348">
        <v>-598</v>
      </c>
      <c r="AL9" s="246">
        <v>-165</v>
      </c>
      <c r="AM9" s="246"/>
      <c r="AN9" s="246"/>
      <c r="AO9" s="246"/>
      <c r="AP9" s="348"/>
    </row>
    <row r="10" spans="2:42" s="23" customFormat="1" ht="9.75">
      <c r="B10" s="70" t="s">
        <v>230</v>
      </c>
      <c r="C10" s="230">
        <v>0</v>
      </c>
      <c r="D10" s="230">
        <v>0</v>
      </c>
      <c r="E10" s="230">
        <v>0</v>
      </c>
      <c r="F10" s="230">
        <v>83</v>
      </c>
      <c r="G10" s="340">
        <v>83</v>
      </c>
      <c r="H10" s="230">
        <v>3</v>
      </c>
      <c r="I10" s="230">
        <v>0</v>
      </c>
      <c r="J10" s="230">
        <v>1</v>
      </c>
      <c r="K10" s="230">
        <v>0</v>
      </c>
      <c r="L10" s="340">
        <v>4</v>
      </c>
      <c r="M10" s="230">
        <v>0</v>
      </c>
      <c r="N10" s="230">
        <v>0</v>
      </c>
      <c r="O10" s="230">
        <v>1</v>
      </c>
      <c r="P10" s="230">
        <v>2</v>
      </c>
      <c r="Q10" s="340">
        <v>3</v>
      </c>
      <c r="R10" s="230">
        <v>0</v>
      </c>
      <c r="S10" s="230">
        <v>0</v>
      </c>
      <c r="T10" s="230">
        <v>2</v>
      </c>
      <c r="U10" s="230">
        <v>58</v>
      </c>
      <c r="V10" s="340">
        <v>60</v>
      </c>
      <c r="W10" s="230">
        <v>0</v>
      </c>
      <c r="X10" s="230">
        <v>1</v>
      </c>
      <c r="Y10" s="230">
        <v>0</v>
      </c>
      <c r="Z10" s="230">
        <v>3</v>
      </c>
      <c r="AA10" s="340">
        <v>4</v>
      </c>
      <c r="AB10" s="230">
        <v>0</v>
      </c>
      <c r="AC10" s="230">
        <v>3</v>
      </c>
      <c r="AD10" s="230">
        <v>0</v>
      </c>
      <c r="AE10" s="230">
        <v>268</v>
      </c>
      <c r="AF10" s="340">
        <v>271</v>
      </c>
      <c r="AG10" s="230">
        <v>0</v>
      </c>
      <c r="AH10" s="230">
        <v>16</v>
      </c>
      <c r="AI10" s="230">
        <v>14</v>
      </c>
      <c r="AJ10" s="230">
        <v>92</v>
      </c>
      <c r="AK10" s="340">
        <v>122</v>
      </c>
      <c r="AL10" s="230">
        <v>179</v>
      </c>
      <c r="AM10" s="230"/>
      <c r="AN10" s="230"/>
      <c r="AO10" s="230"/>
      <c r="AP10" s="340"/>
    </row>
    <row r="11" spans="2:42" s="23" customFormat="1" ht="9.75">
      <c r="B11" s="137" t="s">
        <v>231</v>
      </c>
      <c r="C11" s="256">
        <v>0</v>
      </c>
      <c r="D11" s="256">
        <v>0</v>
      </c>
      <c r="E11" s="256">
        <v>0</v>
      </c>
      <c r="F11" s="256">
        <v>-90</v>
      </c>
      <c r="G11" s="350">
        <v>-90</v>
      </c>
      <c r="H11" s="256">
        <v>-1</v>
      </c>
      <c r="I11" s="256">
        <v>-7</v>
      </c>
      <c r="J11" s="256">
        <v>0</v>
      </c>
      <c r="K11" s="256">
        <v>-315</v>
      </c>
      <c r="L11" s="350">
        <v>-323</v>
      </c>
      <c r="M11" s="256">
        <v>0</v>
      </c>
      <c r="N11" s="256">
        <v>-429</v>
      </c>
      <c r="O11" s="256">
        <v>0</v>
      </c>
      <c r="P11" s="256">
        <v>-423</v>
      </c>
      <c r="Q11" s="350">
        <v>-852</v>
      </c>
      <c r="R11" s="256">
        <v>0</v>
      </c>
      <c r="S11" s="256">
        <v>-2</v>
      </c>
      <c r="T11" s="256">
        <v>-3</v>
      </c>
      <c r="U11" s="256">
        <v>-78</v>
      </c>
      <c r="V11" s="350">
        <v>-83</v>
      </c>
      <c r="W11" s="256">
        <v>-1</v>
      </c>
      <c r="X11" s="256">
        <v>0</v>
      </c>
      <c r="Y11" s="256">
        <v>-43</v>
      </c>
      <c r="Z11" s="256">
        <v>-101</v>
      </c>
      <c r="AA11" s="350">
        <v>-145</v>
      </c>
      <c r="AB11" s="256">
        <v>-22</v>
      </c>
      <c r="AC11" s="256">
        <v>-37</v>
      </c>
      <c r="AD11" s="256">
        <v>-3</v>
      </c>
      <c r="AE11" s="256">
        <v>-265</v>
      </c>
      <c r="AF11" s="350">
        <v>-327</v>
      </c>
      <c r="AG11" s="256">
        <v>0</v>
      </c>
      <c r="AH11" s="256">
        <v>-5</v>
      </c>
      <c r="AI11" s="256">
        <v>-62</v>
      </c>
      <c r="AJ11" s="256">
        <v>-220</v>
      </c>
      <c r="AK11" s="350">
        <v>-287</v>
      </c>
      <c r="AL11" s="256">
        <v>-530</v>
      </c>
      <c r="AM11" s="256"/>
      <c r="AN11" s="256"/>
      <c r="AO11" s="256"/>
      <c r="AP11" s="350"/>
    </row>
    <row r="12" spans="2:42" s="23" customFormat="1" ht="9.75">
      <c r="B12" s="70" t="s">
        <v>232</v>
      </c>
      <c r="C12" s="230">
        <v>0</v>
      </c>
      <c r="D12" s="230">
        <v>0</v>
      </c>
      <c r="E12" s="230">
        <v>0</v>
      </c>
      <c r="F12" s="230">
        <v>-7</v>
      </c>
      <c r="G12" s="340">
        <v>-7</v>
      </c>
      <c r="H12" s="230">
        <v>2</v>
      </c>
      <c r="I12" s="230">
        <v>-7</v>
      </c>
      <c r="J12" s="230">
        <v>1</v>
      </c>
      <c r="K12" s="230">
        <v>-315</v>
      </c>
      <c r="L12" s="340">
        <v>-319</v>
      </c>
      <c r="M12" s="230">
        <v>0</v>
      </c>
      <c r="N12" s="230">
        <v>-429</v>
      </c>
      <c r="O12" s="230">
        <v>1</v>
      </c>
      <c r="P12" s="230">
        <v>-421</v>
      </c>
      <c r="Q12" s="340">
        <v>-849</v>
      </c>
      <c r="R12" s="230">
        <v>0</v>
      </c>
      <c r="S12" s="230">
        <v>-2</v>
      </c>
      <c r="T12" s="230">
        <v>-1</v>
      </c>
      <c r="U12" s="230">
        <v>-20</v>
      </c>
      <c r="V12" s="340">
        <v>-23</v>
      </c>
      <c r="W12" s="253">
        <v>-1</v>
      </c>
      <c r="X12" s="230">
        <v>1</v>
      </c>
      <c r="Y12" s="230">
        <v>-43</v>
      </c>
      <c r="Z12" s="230">
        <v>-98</v>
      </c>
      <c r="AA12" s="340">
        <v>-141</v>
      </c>
      <c r="AB12" s="253">
        <v>-22</v>
      </c>
      <c r="AC12" s="230">
        <v>-34</v>
      </c>
      <c r="AD12" s="230">
        <v>-3</v>
      </c>
      <c r="AE12" s="230">
        <v>3</v>
      </c>
      <c r="AF12" s="340">
        <v>-56</v>
      </c>
      <c r="AG12" s="253">
        <v>0</v>
      </c>
      <c r="AH12" s="230">
        <v>11</v>
      </c>
      <c r="AI12" s="230">
        <v>-48</v>
      </c>
      <c r="AJ12" s="230">
        <v>-128</v>
      </c>
      <c r="AK12" s="340">
        <v>-165</v>
      </c>
      <c r="AL12" s="253">
        <v>-351</v>
      </c>
      <c r="AM12" s="230"/>
      <c r="AN12" s="230"/>
      <c r="AO12" s="230"/>
      <c r="AP12" s="340"/>
    </row>
    <row r="13" spans="2:42" s="23" customFormat="1" ht="11.25" customHeight="1" thickBot="1">
      <c r="B13" s="566" t="s">
        <v>233</v>
      </c>
      <c r="C13" s="567">
        <v>0</v>
      </c>
      <c r="D13" s="567">
        <v>0</v>
      </c>
      <c r="E13" s="567">
        <v>0</v>
      </c>
      <c r="F13" s="567">
        <v>0</v>
      </c>
      <c r="G13" s="568">
        <v>0</v>
      </c>
      <c r="H13" s="567">
        <v>0</v>
      </c>
      <c r="I13" s="567">
        <v>0</v>
      </c>
      <c r="J13" s="567">
        <v>0</v>
      </c>
      <c r="K13" s="567">
        <v>0</v>
      </c>
      <c r="L13" s="568">
        <v>0</v>
      </c>
      <c r="M13" s="567">
        <v>0</v>
      </c>
      <c r="N13" s="567">
        <v>0</v>
      </c>
      <c r="O13" s="567">
        <v>0</v>
      </c>
      <c r="P13" s="567">
        <v>0</v>
      </c>
      <c r="Q13" s="568">
        <v>0</v>
      </c>
      <c r="R13" s="567">
        <v>0</v>
      </c>
      <c r="S13" s="567">
        <v>0</v>
      </c>
      <c r="T13" s="567">
        <v>-1</v>
      </c>
      <c r="U13" s="567">
        <v>0</v>
      </c>
      <c r="V13" s="568">
        <v>-1</v>
      </c>
      <c r="W13" s="567">
        <v>0</v>
      </c>
      <c r="X13" s="567">
        <v>-1</v>
      </c>
      <c r="Y13" s="567">
        <v>0</v>
      </c>
      <c r="Z13" s="567">
        <v>2</v>
      </c>
      <c r="AA13" s="568">
        <v>1</v>
      </c>
      <c r="AB13" s="567">
        <v>0</v>
      </c>
      <c r="AC13" s="567">
        <v>0</v>
      </c>
      <c r="AD13" s="567">
        <v>0</v>
      </c>
      <c r="AE13" s="567">
        <v>0</v>
      </c>
      <c r="AF13" s="568">
        <v>0</v>
      </c>
      <c r="AG13" s="567">
        <v>0</v>
      </c>
      <c r="AH13" s="567">
        <v>0</v>
      </c>
      <c r="AI13" s="567">
        <v>0</v>
      </c>
      <c r="AJ13" s="567">
        <v>0</v>
      </c>
      <c r="AK13" s="568">
        <v>0</v>
      </c>
      <c r="AL13" s="567">
        <v>0</v>
      </c>
      <c r="AM13" s="567"/>
      <c r="AN13" s="567"/>
      <c r="AO13" s="567"/>
      <c r="AP13" s="568"/>
    </row>
    <row r="14" spans="2:42" s="23" customFormat="1" ht="21" thickBot="1">
      <c r="B14" s="188" t="s">
        <v>244</v>
      </c>
      <c r="C14" s="258">
        <v>-6</v>
      </c>
      <c r="D14" s="258">
        <v>-3</v>
      </c>
      <c r="E14" s="258">
        <v>-9</v>
      </c>
      <c r="F14" s="258">
        <v>-14</v>
      </c>
      <c r="G14" s="351">
        <v>-32</v>
      </c>
      <c r="H14" s="258">
        <v>31</v>
      </c>
      <c r="I14" s="258">
        <v>27</v>
      </c>
      <c r="J14" s="258">
        <v>52</v>
      </c>
      <c r="K14" s="258">
        <v>42</v>
      </c>
      <c r="L14" s="351">
        <v>152</v>
      </c>
      <c r="M14" s="258">
        <v>14</v>
      </c>
      <c r="N14" s="254">
        <v>13</v>
      </c>
      <c r="O14" s="254">
        <v>10</v>
      </c>
      <c r="P14" s="254">
        <v>7</v>
      </c>
      <c r="Q14" s="351">
        <v>44</v>
      </c>
      <c r="R14" s="258">
        <v>27</v>
      </c>
      <c r="S14" s="254">
        <v>42</v>
      </c>
      <c r="T14" s="254">
        <v>58</v>
      </c>
      <c r="U14" s="254">
        <v>128</v>
      </c>
      <c r="V14" s="351">
        <v>255</v>
      </c>
      <c r="W14" s="258">
        <v>80</v>
      </c>
      <c r="X14" s="254">
        <v>82</v>
      </c>
      <c r="Y14" s="254">
        <v>53</v>
      </c>
      <c r="Z14" s="254">
        <v>78</v>
      </c>
      <c r="AA14" s="351">
        <v>293</v>
      </c>
      <c r="AB14" s="258">
        <v>68</v>
      </c>
      <c r="AC14" s="254">
        <v>82</v>
      </c>
      <c r="AD14" s="254">
        <v>86</v>
      </c>
      <c r="AE14" s="254">
        <v>69</v>
      </c>
      <c r="AF14" s="351">
        <v>305</v>
      </c>
      <c r="AG14" s="258">
        <v>94</v>
      </c>
      <c r="AH14" s="254">
        <v>83</v>
      </c>
      <c r="AI14" s="254">
        <v>85</v>
      </c>
      <c r="AJ14" s="254">
        <v>33</v>
      </c>
      <c r="AK14" s="351">
        <v>295</v>
      </c>
      <c r="AL14" s="258">
        <v>219</v>
      </c>
      <c r="AM14" s="254"/>
      <c r="AN14" s="254"/>
      <c r="AO14" s="254"/>
      <c r="AP14" s="351"/>
    </row>
    <row r="15" spans="2:42" s="23" customFormat="1" ht="21" thickBot="1">
      <c r="B15" s="188" t="s">
        <v>236</v>
      </c>
      <c r="C15" s="258">
        <v>-6</v>
      </c>
      <c r="D15" s="258">
        <v>-3</v>
      </c>
      <c r="E15" s="258">
        <v>-9</v>
      </c>
      <c r="F15" s="258">
        <v>-14</v>
      </c>
      <c r="G15" s="351">
        <v>-32</v>
      </c>
      <c r="H15" s="258">
        <v>31</v>
      </c>
      <c r="I15" s="258">
        <v>19</v>
      </c>
      <c r="J15" s="258">
        <v>52</v>
      </c>
      <c r="K15" s="258">
        <v>-272</v>
      </c>
      <c r="L15" s="351">
        <v>-170</v>
      </c>
      <c r="M15" s="258">
        <v>14</v>
      </c>
      <c r="N15" s="258">
        <v>-416</v>
      </c>
      <c r="O15" s="258">
        <v>10</v>
      </c>
      <c r="P15" s="258">
        <v>-416</v>
      </c>
      <c r="Q15" s="351">
        <v>-808</v>
      </c>
      <c r="R15" s="258">
        <v>27</v>
      </c>
      <c r="S15" s="258">
        <v>40</v>
      </c>
      <c r="T15" s="258">
        <v>59</v>
      </c>
      <c r="U15" s="258">
        <v>56</v>
      </c>
      <c r="V15" s="351">
        <v>182</v>
      </c>
      <c r="W15" s="258">
        <v>79</v>
      </c>
      <c r="X15" s="258">
        <v>82</v>
      </c>
      <c r="Y15" s="258">
        <v>11</v>
      </c>
      <c r="Z15" s="258">
        <v>-19</v>
      </c>
      <c r="AA15" s="351">
        <v>153</v>
      </c>
      <c r="AB15" s="258">
        <v>66</v>
      </c>
      <c r="AC15" s="258">
        <v>72</v>
      </c>
      <c r="AD15" s="258">
        <v>86</v>
      </c>
      <c r="AE15" s="258">
        <v>63</v>
      </c>
      <c r="AF15" s="351">
        <v>287</v>
      </c>
      <c r="AG15" s="258">
        <v>93</v>
      </c>
      <c r="AH15" s="258">
        <v>82</v>
      </c>
      <c r="AI15" s="258">
        <v>23</v>
      </c>
      <c r="AJ15" s="258">
        <v>-34</v>
      </c>
      <c r="AK15" s="351">
        <v>164</v>
      </c>
      <c r="AL15" s="258">
        <v>-277</v>
      </c>
      <c r="AM15" s="258"/>
      <c r="AN15" s="258"/>
      <c r="AO15" s="258"/>
      <c r="AP15" s="351"/>
    </row>
    <row r="16" spans="2:42" s="23" customFormat="1" ht="10.5" thickBot="1">
      <c r="B16" s="516" t="s">
        <v>246</v>
      </c>
      <c r="C16" s="250">
        <v>-6</v>
      </c>
      <c r="D16" s="250">
        <v>-4</v>
      </c>
      <c r="E16" s="250">
        <v>-10</v>
      </c>
      <c r="F16" s="250">
        <v>-18</v>
      </c>
      <c r="G16" s="313">
        <v>-38</v>
      </c>
      <c r="H16" s="250">
        <v>14</v>
      </c>
      <c r="I16" s="258">
        <v>7</v>
      </c>
      <c r="J16" s="250">
        <v>15</v>
      </c>
      <c r="K16" s="258">
        <v>-6</v>
      </c>
      <c r="L16" s="351">
        <v>30</v>
      </c>
      <c r="M16" s="258">
        <v>-20</v>
      </c>
      <c r="N16" s="258">
        <v>-26</v>
      </c>
      <c r="O16" s="258">
        <v>-26</v>
      </c>
      <c r="P16" s="258">
        <v>-57</v>
      </c>
      <c r="Q16" s="351">
        <v>-129</v>
      </c>
      <c r="R16" s="258">
        <v>-44</v>
      </c>
      <c r="S16" s="258">
        <v>-30</v>
      </c>
      <c r="T16" s="258">
        <v>-27</v>
      </c>
      <c r="U16" s="258">
        <v>55</v>
      </c>
      <c r="V16" s="351">
        <v>-46</v>
      </c>
      <c r="W16" s="258">
        <v>5</v>
      </c>
      <c r="X16" s="258">
        <v>4</v>
      </c>
      <c r="Y16" s="258">
        <v>-36</v>
      </c>
      <c r="Z16" s="258">
        <v>2</v>
      </c>
      <c r="AA16" s="351">
        <v>-25</v>
      </c>
      <c r="AB16" s="258">
        <v>-7</v>
      </c>
      <c r="AC16" s="258">
        <v>0</v>
      </c>
      <c r="AD16" s="258">
        <v>6</v>
      </c>
      <c r="AE16" s="258">
        <v>-2</v>
      </c>
      <c r="AF16" s="351">
        <v>-3</v>
      </c>
      <c r="AG16" s="258">
        <v>24</v>
      </c>
      <c r="AH16" s="258">
        <v>17</v>
      </c>
      <c r="AI16" s="258">
        <v>-15</v>
      </c>
      <c r="AJ16" s="258">
        <v>-50</v>
      </c>
      <c r="AK16" s="351">
        <v>-24</v>
      </c>
      <c r="AL16" s="258">
        <v>125</v>
      </c>
      <c r="AM16" s="258"/>
      <c r="AN16" s="258"/>
      <c r="AO16" s="258"/>
      <c r="AP16" s="351"/>
    </row>
    <row r="17" spans="2:42" s="150" customFormat="1" ht="10.5" thickBot="1">
      <c r="B17" s="178" t="s">
        <v>239</v>
      </c>
      <c r="C17" s="250">
        <v>-6</v>
      </c>
      <c r="D17" s="250">
        <v>-4</v>
      </c>
      <c r="E17" s="250">
        <v>-10</v>
      </c>
      <c r="F17" s="250">
        <v>-18</v>
      </c>
      <c r="G17" s="313">
        <v>-38</v>
      </c>
      <c r="H17" s="250">
        <v>14</v>
      </c>
      <c r="I17" s="250">
        <v>-1</v>
      </c>
      <c r="J17" s="250">
        <v>15</v>
      </c>
      <c r="K17" s="250">
        <v>-320</v>
      </c>
      <c r="L17" s="313">
        <v>-292</v>
      </c>
      <c r="M17" s="250">
        <v>-20</v>
      </c>
      <c r="N17" s="250">
        <v>-455</v>
      </c>
      <c r="O17" s="250">
        <v>-26</v>
      </c>
      <c r="P17" s="250">
        <v>-480</v>
      </c>
      <c r="Q17" s="313">
        <v>-981</v>
      </c>
      <c r="R17" s="250">
        <v>-44</v>
      </c>
      <c r="S17" s="250">
        <v>-32</v>
      </c>
      <c r="T17" s="250">
        <v>-26</v>
      </c>
      <c r="U17" s="250">
        <v>-17</v>
      </c>
      <c r="V17" s="313">
        <v>-119</v>
      </c>
      <c r="W17" s="250">
        <v>4</v>
      </c>
      <c r="X17" s="250">
        <v>4</v>
      </c>
      <c r="Y17" s="250">
        <v>-78</v>
      </c>
      <c r="Z17" s="250">
        <v>-95</v>
      </c>
      <c r="AA17" s="313">
        <v>-165</v>
      </c>
      <c r="AB17" s="250">
        <v>-9</v>
      </c>
      <c r="AC17" s="250">
        <v>-10</v>
      </c>
      <c r="AD17" s="250">
        <v>6</v>
      </c>
      <c r="AE17" s="250">
        <v>-8</v>
      </c>
      <c r="AF17" s="313">
        <v>-21</v>
      </c>
      <c r="AG17" s="250">
        <v>23</v>
      </c>
      <c r="AH17" s="250">
        <v>16</v>
      </c>
      <c r="AI17" s="250">
        <v>-77</v>
      </c>
      <c r="AJ17" s="250">
        <v>-117</v>
      </c>
      <c r="AK17" s="313">
        <v>-155</v>
      </c>
      <c r="AL17" s="250">
        <v>-371</v>
      </c>
      <c r="AM17" s="250"/>
      <c r="AN17" s="250"/>
      <c r="AO17" s="250"/>
      <c r="AP17" s="313"/>
    </row>
    <row r="18" spans="2:42" s="23" customFormat="1" ht="9.75">
      <c r="B18" s="114" t="s">
        <v>566</v>
      </c>
      <c r="C18" s="255">
        <v>55</v>
      </c>
      <c r="D18" s="255">
        <v>105</v>
      </c>
      <c r="E18" s="255">
        <v>58</v>
      </c>
      <c r="F18" s="255">
        <v>86</v>
      </c>
      <c r="G18" s="352">
        <v>304</v>
      </c>
      <c r="H18" s="255">
        <v>127</v>
      </c>
      <c r="I18" s="255">
        <v>54</v>
      </c>
      <c r="J18" s="255">
        <v>178</v>
      </c>
      <c r="K18" s="255">
        <v>140</v>
      </c>
      <c r="L18" s="352">
        <v>499</v>
      </c>
      <c r="M18" s="255">
        <v>76</v>
      </c>
      <c r="N18" s="255">
        <v>21</v>
      </c>
      <c r="O18" s="255">
        <v>98</v>
      </c>
      <c r="P18" s="255">
        <v>93</v>
      </c>
      <c r="Q18" s="352">
        <v>288</v>
      </c>
      <c r="R18" s="255">
        <v>126</v>
      </c>
      <c r="S18" s="255">
        <v>180</v>
      </c>
      <c r="T18" s="255">
        <v>94</v>
      </c>
      <c r="U18" s="255">
        <v>125</v>
      </c>
      <c r="V18" s="352">
        <v>525</v>
      </c>
      <c r="W18" s="255">
        <v>153</v>
      </c>
      <c r="X18" s="255">
        <v>339</v>
      </c>
      <c r="Y18" s="255">
        <v>122</v>
      </c>
      <c r="Z18" s="255">
        <v>164</v>
      </c>
      <c r="AA18" s="352">
        <v>778</v>
      </c>
      <c r="AB18" s="255">
        <v>247</v>
      </c>
      <c r="AC18" s="255">
        <v>134</v>
      </c>
      <c r="AD18" s="255">
        <v>172</v>
      </c>
      <c r="AE18" s="255">
        <v>187</v>
      </c>
      <c r="AF18" s="352">
        <v>740</v>
      </c>
      <c r="AG18" s="255">
        <v>148</v>
      </c>
      <c r="AH18" s="255">
        <v>119</v>
      </c>
      <c r="AI18" s="255">
        <v>136</v>
      </c>
      <c r="AJ18" s="255">
        <v>229</v>
      </c>
      <c r="AK18" s="352">
        <v>632</v>
      </c>
      <c r="AL18" s="255">
        <v>176</v>
      </c>
      <c r="AM18" s="255"/>
      <c r="AN18" s="255"/>
      <c r="AO18" s="255"/>
      <c r="AP18" s="352"/>
    </row>
    <row r="19" spans="2:42" s="23" customFormat="1" ht="9.75">
      <c r="B19" s="189" t="s">
        <v>240</v>
      </c>
      <c r="C19" s="232">
        <v>0</v>
      </c>
      <c r="D19" s="232">
        <v>0</v>
      </c>
      <c r="E19" s="232">
        <v>0</v>
      </c>
      <c r="F19" s="232">
        <v>17</v>
      </c>
      <c r="G19" s="341">
        <v>17</v>
      </c>
      <c r="H19" s="232">
        <v>41</v>
      </c>
      <c r="I19" s="232">
        <v>50</v>
      </c>
      <c r="J19" s="232">
        <v>80</v>
      </c>
      <c r="K19" s="232">
        <v>87</v>
      </c>
      <c r="L19" s="341">
        <v>258</v>
      </c>
      <c r="M19" s="232">
        <v>71</v>
      </c>
      <c r="N19" s="232">
        <v>83</v>
      </c>
      <c r="O19" s="232">
        <v>75</v>
      </c>
      <c r="P19" s="232">
        <v>81</v>
      </c>
      <c r="Q19" s="341">
        <v>310</v>
      </c>
      <c r="R19" s="232">
        <v>136</v>
      </c>
      <c r="S19" s="232">
        <v>131</v>
      </c>
      <c r="T19" s="232">
        <v>144</v>
      </c>
      <c r="U19" s="232">
        <v>147</v>
      </c>
      <c r="V19" s="341">
        <v>558</v>
      </c>
      <c r="W19" s="232">
        <v>147</v>
      </c>
      <c r="X19" s="232">
        <v>153</v>
      </c>
      <c r="Y19" s="232">
        <v>172</v>
      </c>
      <c r="Z19" s="232">
        <v>166</v>
      </c>
      <c r="AA19" s="341">
        <v>638</v>
      </c>
      <c r="AB19" s="232">
        <v>171</v>
      </c>
      <c r="AC19" s="232">
        <v>182</v>
      </c>
      <c r="AD19" s="232">
        <v>172</v>
      </c>
      <c r="AE19" s="232">
        <v>203</v>
      </c>
      <c r="AF19" s="341">
        <v>728</v>
      </c>
      <c r="AG19" s="232">
        <v>184</v>
      </c>
      <c r="AH19" s="232">
        <v>179</v>
      </c>
      <c r="AI19" s="232">
        <v>180</v>
      </c>
      <c r="AJ19" s="232">
        <v>193</v>
      </c>
      <c r="AK19" s="341">
        <v>736</v>
      </c>
      <c r="AL19" s="232">
        <v>204</v>
      </c>
      <c r="AM19" s="232"/>
      <c r="AN19" s="232"/>
      <c r="AO19" s="232"/>
      <c r="AP19" s="341"/>
    </row>
    <row r="20" ht="12">
      <c r="B20" s="23" t="s">
        <v>241</v>
      </c>
    </row>
    <row r="21" spans="2:42" ht="12">
      <c r="B21" s="23" t="s">
        <v>570</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row>
    <row r="22" spans="2:42" ht="12">
      <c r="B22" s="40"/>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row>
    <row r="23" ht="12">
      <c r="B23" s="44"/>
    </row>
    <row r="24" ht="12">
      <c r="B24" s="44"/>
    </row>
    <row r="25" ht="12">
      <c r="B25" s="44"/>
    </row>
    <row r="26" ht="12">
      <c r="B26" s="44"/>
    </row>
    <row r="27" ht="12">
      <c r="B27" s="44"/>
    </row>
    <row r="28" ht="12">
      <c r="B28" s="44"/>
    </row>
    <row r="29" ht="12">
      <c r="B29" s="44"/>
    </row>
  </sheetData>
  <sheetProtection/>
  <printOptions horizontalCentered="1"/>
  <pageMargins left="0.4330708661417323" right="0.7480314960629921" top="0.984251968503937" bottom="0.984251968503937" header="0.5118110236220472" footer="0.5118110236220472"/>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Chojnowski Cezary (PKN)</dc:creator>
  <cp:keywords/>
  <dc:description/>
  <cp:lastModifiedBy>Czarek Chojnowski</cp:lastModifiedBy>
  <cp:lastPrinted>2020-03-19T13:25:34Z</cp:lastPrinted>
  <dcterms:created xsi:type="dcterms:W3CDTF">2014-01-14T12:39:41Z</dcterms:created>
  <dcterms:modified xsi:type="dcterms:W3CDTF">2020-05-06T16:30:16Z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