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Raport kwartalny wg MSSF\II kw 2022\Wyslane na GPW\"/>
    </mc:Choice>
  </mc:AlternateContent>
  <bookViews>
    <workbookView xWindow="-20" yWindow="4200" windowWidth="14030" windowHeight="3990" tabRatio="949"/>
  </bookViews>
  <sheets>
    <sheet name="Table of contents" sheetId="70" r:id="rId1"/>
    <sheet name="Macroeconomic situation" sheetId="71" r:id="rId2"/>
    <sheet name="Margins" sheetId="10" r:id="rId3"/>
    <sheet name="Exchange rates" sheetId="11" r:id="rId4"/>
    <sheet name="Fuel consumption" sheetId="9" r:id="rId5"/>
    <sheet name="Selected financial data" sheetId="72" r:id="rId6"/>
    <sheet name="Imperment 2012_2011" sheetId="15" state="hidden" r:id="rId7"/>
    <sheet name="Key financial data" sheetId="74" r:id="rId8"/>
    <sheet name="EBITDA, EBIT, Depreciation" sheetId="75" r:id="rId9"/>
    <sheet name="Refining" sheetId="76" r:id="rId10"/>
    <sheet name="Petrochemical" sheetId="77" r:id="rId11"/>
    <sheet name="Energy" sheetId="78" r:id="rId12"/>
    <sheet name="Retail" sheetId="52" r:id="rId13"/>
    <sheet name="Upstream" sheetId="19" r:id="rId14"/>
    <sheet name="Corporate functions" sheetId="20" r:id="rId15"/>
    <sheet name="P&amp;L" sheetId="66" r:id="rId16"/>
    <sheet name="Balance sheet" sheetId="67" r:id="rId17"/>
    <sheet name="CashFlow" sheetId="84" r:id="rId18"/>
    <sheet name="Selected operating data" sheetId="73" r:id="rId19"/>
    <sheet name="Production" sheetId="79" r:id="rId20"/>
    <sheet name="Sales" sheetId="85" r:id="rId21"/>
    <sheet name="Energy_Upstream" sheetId="86" r:id="rId22"/>
    <sheet name="Historical data" sheetId="88" r:id="rId23"/>
    <sheet name="Key financial data'13-'19" sheetId="55" r:id="rId24"/>
    <sheet name="EBITDA, EBIT, Depreciat.'13-'19" sheetId="58" r:id="rId25"/>
    <sheet name="Downstream'13-'19" sheetId="51" r:id="rId26"/>
    <sheet name="P&amp;L'13-'17" sheetId="42" r:id="rId27"/>
    <sheet name="P&amp;L'18" sheetId="62" r:id="rId28"/>
    <sheet name="Balance sheet'13-'15" sheetId="49" r:id="rId29"/>
    <sheet name="Balance sheet'16" sheetId="60" r:id="rId30"/>
    <sheet name="Balance sheet'17-'18" sheetId="61" r:id="rId31"/>
    <sheet name="CashFlow '13-'15" sheetId="50" r:id="rId32"/>
    <sheet name="CashFlow '16-'17" sheetId="59" r:id="rId33"/>
    <sheet name="CashFlow '18" sheetId="63" r:id="rId34"/>
    <sheet name="CashFlow '19" sheetId="68" r:id="rId35"/>
    <sheet name="CashFlow '20" sheetId="69" r:id="rId36"/>
    <sheet name="CashFlow '21" sheetId="82" r:id="rId37"/>
    <sheet name="Production'13-'19" sheetId="64" r:id="rId38"/>
    <sheet name="Sales'13-'19" sheetId="46" r:id="rId39"/>
    <sheet name="14str.Sprzedaz" sheetId="34" state="hidden"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123Graph_AGraph1" localSheetId="16" hidden="1">'[1]NOTOWANIAod-01.09.1995'!#REF!</definedName>
    <definedName name="__123Graph_AGraph1" localSheetId="28" hidden="1">'[1]NOTOWANIAod-01.09.1995'!#REF!</definedName>
    <definedName name="__123Graph_AGraph1" localSheetId="29" hidden="1">'[1]NOTOWANIAod-01.09.1995'!#REF!</definedName>
    <definedName name="__123Graph_AGraph1" localSheetId="30" hidden="1">'[1]NOTOWANIAod-01.09.1995'!#REF!</definedName>
    <definedName name="__123Graph_AGraph1" localSheetId="17" hidden="1">'[1]NOTOWANIAod-01.09.1995'!#REF!</definedName>
    <definedName name="__123Graph_AGraph1" localSheetId="31" hidden="1">'[1]NOTOWANIAod-01.09.1995'!#REF!</definedName>
    <definedName name="__123Graph_AGraph1" localSheetId="32" hidden="1">'[1]NOTOWANIAod-01.09.1995'!#REF!</definedName>
    <definedName name="__123Graph_AGraph1" localSheetId="33" hidden="1">'[1]NOTOWANIAod-01.09.1995'!#REF!</definedName>
    <definedName name="__123Graph_AGraph1" localSheetId="34" hidden="1">'[1]NOTOWANIAod-01.09.1995'!#REF!</definedName>
    <definedName name="__123Graph_AGraph1" localSheetId="35" hidden="1">'[1]NOTOWANIAod-01.09.1995'!#REF!</definedName>
    <definedName name="__123Graph_AGraph1" localSheetId="36" hidden="1">'[1]NOTOWANIAod-01.09.1995'!#REF!</definedName>
    <definedName name="__123Graph_AGraph1" localSheetId="25" hidden="1">'[1]NOTOWANIAod-01.09.1995'!#REF!</definedName>
    <definedName name="__123Graph_AGraph1" localSheetId="8" hidden="1">'[1]NOTOWANIAod-01.09.1995'!#REF!</definedName>
    <definedName name="__123Graph_AGraph1" localSheetId="11" hidden="1">'[1]NOTOWANIAod-01.09.1995'!#REF!</definedName>
    <definedName name="__123Graph_AGraph1" localSheetId="7" hidden="1">'[1]NOTOWANIAod-01.09.1995'!#REF!</definedName>
    <definedName name="__123Graph_AGraph1" localSheetId="15" hidden="1">'[1]NOTOWANIAod-01.09.1995'!#REF!</definedName>
    <definedName name="__123Graph_AGraph1" localSheetId="26" hidden="1">'[1]NOTOWANIAod-01.09.1995'!#REF!</definedName>
    <definedName name="__123Graph_AGraph1" localSheetId="27" hidden="1">'[1]NOTOWANIAod-01.09.1995'!#REF!</definedName>
    <definedName name="__123Graph_AGraph1" localSheetId="10" hidden="1">'[1]NOTOWANIAod-01.09.1995'!#REF!</definedName>
    <definedName name="__123Graph_AGraph1" localSheetId="19" hidden="1">'[1]NOTOWANIAod-01.09.1995'!#REF!</definedName>
    <definedName name="__123Graph_AGraph1" localSheetId="9" hidden="1">'[1]NOTOWANIAod-01.09.1995'!#REF!</definedName>
    <definedName name="__123Graph_AGraph1" localSheetId="12" hidden="1">'[1]NOTOWANIAod-01.09.1995'!#REF!</definedName>
    <definedName name="__123Graph_AGraph1" localSheetId="5" hidden="1">'[1]NOTOWANIAod-01.09.1995'!#REF!</definedName>
    <definedName name="__123Graph_AGraph1" localSheetId="18" hidden="1">'[1]NOTOWANIAod-01.09.1995'!#REF!</definedName>
    <definedName name="__123Graph_AGraph1" localSheetId="0" hidden="1">'[1]NOTOWANIAod-01.09.1995'!#REF!</definedName>
    <definedName name="__123Graph_AGraph1" localSheetId="13" hidden="1">'[1]NOTOWANIAod-01.09.1995'!#REF!</definedName>
    <definedName name="__123Graph_AGraph1" hidden="1">'[1]NOTOWANIAod-01.09.1995'!#REF!</definedName>
    <definedName name="__123Graph_BGraph1" localSheetId="16" hidden="1">'[1]NOTOWANIAod-01.09.1995'!#REF!</definedName>
    <definedName name="__123Graph_BGraph1" localSheetId="28" hidden="1">'[1]NOTOWANIAod-01.09.1995'!#REF!</definedName>
    <definedName name="__123Graph_BGraph1" localSheetId="29" hidden="1">'[1]NOTOWANIAod-01.09.1995'!#REF!</definedName>
    <definedName name="__123Graph_BGraph1" localSheetId="30" hidden="1">'[1]NOTOWANIAod-01.09.1995'!#REF!</definedName>
    <definedName name="__123Graph_BGraph1" localSheetId="17" hidden="1">'[1]NOTOWANIAod-01.09.1995'!#REF!</definedName>
    <definedName name="__123Graph_BGraph1" localSheetId="31" hidden="1">'[1]NOTOWANIAod-01.09.1995'!#REF!</definedName>
    <definedName name="__123Graph_BGraph1" localSheetId="32" hidden="1">'[1]NOTOWANIAod-01.09.1995'!#REF!</definedName>
    <definedName name="__123Graph_BGraph1" localSheetId="33" hidden="1">'[1]NOTOWANIAod-01.09.1995'!#REF!</definedName>
    <definedName name="__123Graph_BGraph1" localSheetId="34" hidden="1">'[1]NOTOWANIAod-01.09.1995'!#REF!</definedName>
    <definedName name="__123Graph_BGraph1" localSheetId="35" hidden="1">'[1]NOTOWANIAod-01.09.1995'!#REF!</definedName>
    <definedName name="__123Graph_BGraph1" localSheetId="36" hidden="1">'[1]NOTOWANIAod-01.09.1995'!#REF!</definedName>
    <definedName name="__123Graph_BGraph1" localSheetId="25" hidden="1">'[1]NOTOWANIAod-01.09.1995'!#REF!</definedName>
    <definedName name="__123Graph_BGraph1" localSheetId="8" hidden="1">'[1]NOTOWANIAod-01.09.1995'!#REF!</definedName>
    <definedName name="__123Graph_BGraph1" localSheetId="11" hidden="1">'[1]NOTOWANIAod-01.09.1995'!#REF!</definedName>
    <definedName name="__123Graph_BGraph1" localSheetId="7" hidden="1">'[1]NOTOWANIAod-01.09.1995'!#REF!</definedName>
    <definedName name="__123Graph_BGraph1" localSheetId="15" hidden="1">'[1]NOTOWANIAod-01.09.1995'!#REF!</definedName>
    <definedName name="__123Graph_BGraph1" localSheetId="26" hidden="1">'[1]NOTOWANIAod-01.09.1995'!#REF!</definedName>
    <definedName name="__123Graph_BGraph1" localSheetId="27" hidden="1">'[1]NOTOWANIAod-01.09.1995'!#REF!</definedName>
    <definedName name="__123Graph_BGraph1" localSheetId="10" hidden="1">'[1]NOTOWANIAod-01.09.1995'!#REF!</definedName>
    <definedName name="__123Graph_BGraph1" localSheetId="19" hidden="1">'[1]NOTOWANIAod-01.09.1995'!#REF!</definedName>
    <definedName name="__123Graph_BGraph1" localSheetId="9" hidden="1">'[1]NOTOWANIAod-01.09.1995'!#REF!</definedName>
    <definedName name="__123Graph_BGraph1" localSheetId="12" hidden="1">'[1]NOTOWANIAod-01.09.1995'!#REF!</definedName>
    <definedName name="__123Graph_BGraph1" localSheetId="5" hidden="1">'[1]NOTOWANIAod-01.09.1995'!#REF!</definedName>
    <definedName name="__123Graph_BGraph1" localSheetId="18" hidden="1">'[1]NOTOWANIAod-01.09.1995'!#REF!</definedName>
    <definedName name="__123Graph_BGraph1" localSheetId="0" hidden="1">'[1]NOTOWANIAod-01.09.1995'!#REF!</definedName>
    <definedName name="__123Graph_BGraph1" localSheetId="13" hidden="1">'[1]NOTOWANIAod-01.09.1995'!#REF!</definedName>
    <definedName name="__123Graph_BGraph1" hidden="1">'[1]NOTOWANIAod-01.09.1995'!#REF!</definedName>
    <definedName name="__123Graph_CGraph1" localSheetId="16" hidden="1">'[1]NOTOWANIAod-01.09.1995'!#REF!</definedName>
    <definedName name="__123Graph_CGraph1" localSheetId="28" hidden="1">'[1]NOTOWANIAod-01.09.1995'!#REF!</definedName>
    <definedName name="__123Graph_CGraph1" localSheetId="29" hidden="1">'[1]NOTOWANIAod-01.09.1995'!#REF!</definedName>
    <definedName name="__123Graph_CGraph1" localSheetId="30" hidden="1">'[1]NOTOWANIAod-01.09.1995'!#REF!</definedName>
    <definedName name="__123Graph_CGraph1" localSheetId="17" hidden="1">'[1]NOTOWANIAod-01.09.1995'!#REF!</definedName>
    <definedName name="__123Graph_CGraph1" localSheetId="31" hidden="1">'[1]NOTOWANIAod-01.09.1995'!#REF!</definedName>
    <definedName name="__123Graph_CGraph1" localSheetId="32" hidden="1">'[1]NOTOWANIAod-01.09.1995'!#REF!</definedName>
    <definedName name="__123Graph_CGraph1" localSheetId="33" hidden="1">'[1]NOTOWANIAod-01.09.1995'!#REF!</definedName>
    <definedName name="__123Graph_CGraph1" localSheetId="34" hidden="1">'[1]NOTOWANIAod-01.09.1995'!#REF!</definedName>
    <definedName name="__123Graph_CGraph1" localSheetId="35" hidden="1">'[1]NOTOWANIAod-01.09.1995'!#REF!</definedName>
    <definedName name="__123Graph_CGraph1" localSheetId="36" hidden="1">'[1]NOTOWANIAod-01.09.1995'!#REF!</definedName>
    <definedName name="__123Graph_CGraph1" localSheetId="25" hidden="1">'[1]NOTOWANIAod-01.09.1995'!#REF!</definedName>
    <definedName name="__123Graph_CGraph1" localSheetId="8" hidden="1">'[1]NOTOWANIAod-01.09.1995'!#REF!</definedName>
    <definedName name="__123Graph_CGraph1" localSheetId="11" hidden="1">'[1]NOTOWANIAod-01.09.1995'!#REF!</definedName>
    <definedName name="__123Graph_CGraph1" localSheetId="7" hidden="1">'[1]NOTOWANIAod-01.09.1995'!#REF!</definedName>
    <definedName name="__123Graph_CGraph1" localSheetId="15" hidden="1">'[1]NOTOWANIAod-01.09.1995'!#REF!</definedName>
    <definedName name="__123Graph_CGraph1" localSheetId="26" hidden="1">'[1]NOTOWANIAod-01.09.1995'!#REF!</definedName>
    <definedName name="__123Graph_CGraph1" localSheetId="27" hidden="1">'[1]NOTOWANIAod-01.09.1995'!#REF!</definedName>
    <definedName name="__123Graph_CGraph1" localSheetId="10" hidden="1">'[1]NOTOWANIAod-01.09.1995'!#REF!</definedName>
    <definedName name="__123Graph_CGraph1" localSheetId="19" hidden="1">'[1]NOTOWANIAod-01.09.1995'!#REF!</definedName>
    <definedName name="__123Graph_CGraph1" localSheetId="9" hidden="1">'[1]NOTOWANIAod-01.09.1995'!#REF!</definedName>
    <definedName name="__123Graph_CGraph1" localSheetId="12" hidden="1">'[1]NOTOWANIAod-01.09.1995'!#REF!</definedName>
    <definedName name="__123Graph_CGraph1" localSheetId="5" hidden="1">'[1]NOTOWANIAod-01.09.1995'!#REF!</definedName>
    <definedName name="__123Graph_CGraph1" localSheetId="18" hidden="1">'[1]NOTOWANIAod-01.09.1995'!#REF!</definedName>
    <definedName name="__123Graph_CGraph1" localSheetId="0" hidden="1">'[1]NOTOWANIAod-01.09.1995'!#REF!</definedName>
    <definedName name="__123Graph_CGraph1" localSheetId="13" hidden="1">'[1]NOTOWANIAod-01.09.1995'!#REF!</definedName>
    <definedName name="__123Graph_CGraph1" hidden="1">'[1]NOTOWANIAod-01.09.1995'!#REF!</definedName>
    <definedName name="__123Graph_DGraph1" localSheetId="16" hidden="1">'[1]NOTOWANIAod-01.09.1995'!#REF!</definedName>
    <definedName name="__123Graph_DGraph1" localSheetId="28" hidden="1">'[1]NOTOWANIAod-01.09.1995'!#REF!</definedName>
    <definedName name="__123Graph_DGraph1" localSheetId="29" hidden="1">'[1]NOTOWANIAod-01.09.1995'!#REF!</definedName>
    <definedName name="__123Graph_DGraph1" localSheetId="30" hidden="1">'[1]NOTOWANIAod-01.09.1995'!#REF!</definedName>
    <definedName name="__123Graph_DGraph1" localSheetId="17" hidden="1">'[1]NOTOWANIAod-01.09.1995'!#REF!</definedName>
    <definedName name="__123Graph_DGraph1" localSheetId="31" hidden="1">'[1]NOTOWANIAod-01.09.1995'!#REF!</definedName>
    <definedName name="__123Graph_DGraph1" localSheetId="32" hidden="1">'[1]NOTOWANIAod-01.09.1995'!#REF!</definedName>
    <definedName name="__123Graph_DGraph1" localSheetId="33" hidden="1">'[1]NOTOWANIAod-01.09.1995'!#REF!</definedName>
    <definedName name="__123Graph_DGraph1" localSheetId="34" hidden="1">'[1]NOTOWANIAod-01.09.1995'!#REF!</definedName>
    <definedName name="__123Graph_DGraph1" localSheetId="35" hidden="1">'[1]NOTOWANIAod-01.09.1995'!#REF!</definedName>
    <definedName name="__123Graph_DGraph1" localSheetId="36" hidden="1">'[1]NOTOWANIAod-01.09.1995'!#REF!</definedName>
    <definedName name="__123Graph_DGraph1" localSheetId="25" hidden="1">'[1]NOTOWANIAod-01.09.1995'!#REF!</definedName>
    <definedName name="__123Graph_DGraph1" localSheetId="8" hidden="1">'[1]NOTOWANIAod-01.09.1995'!#REF!</definedName>
    <definedName name="__123Graph_DGraph1" localSheetId="11" hidden="1">'[1]NOTOWANIAod-01.09.1995'!#REF!</definedName>
    <definedName name="__123Graph_DGraph1" localSheetId="7" hidden="1">'[1]NOTOWANIAod-01.09.1995'!#REF!</definedName>
    <definedName name="__123Graph_DGraph1" localSheetId="15" hidden="1">'[1]NOTOWANIAod-01.09.1995'!#REF!</definedName>
    <definedName name="__123Graph_DGraph1" localSheetId="26" hidden="1">'[1]NOTOWANIAod-01.09.1995'!#REF!</definedName>
    <definedName name="__123Graph_DGraph1" localSheetId="27" hidden="1">'[1]NOTOWANIAod-01.09.1995'!#REF!</definedName>
    <definedName name="__123Graph_DGraph1" localSheetId="10" hidden="1">'[1]NOTOWANIAod-01.09.1995'!#REF!</definedName>
    <definedName name="__123Graph_DGraph1" localSheetId="19" hidden="1">'[1]NOTOWANIAod-01.09.1995'!#REF!</definedName>
    <definedName name="__123Graph_DGraph1" localSheetId="9" hidden="1">'[1]NOTOWANIAod-01.09.1995'!#REF!</definedName>
    <definedName name="__123Graph_DGraph1" localSheetId="12" hidden="1">'[1]NOTOWANIAod-01.09.1995'!#REF!</definedName>
    <definedName name="__123Graph_DGraph1" localSheetId="5" hidden="1">'[1]NOTOWANIAod-01.09.1995'!#REF!</definedName>
    <definedName name="__123Graph_DGraph1" localSheetId="18" hidden="1">'[1]NOTOWANIAod-01.09.1995'!#REF!</definedName>
    <definedName name="__123Graph_DGraph1" localSheetId="0" hidden="1">'[1]NOTOWANIAod-01.09.1995'!#REF!</definedName>
    <definedName name="__123Graph_DGraph1" localSheetId="13" hidden="1">'[1]NOTOWANIAod-01.09.1995'!#REF!</definedName>
    <definedName name="__123Graph_DGraph1" hidden="1">'[1]NOTOWANIAod-01.09.1995'!#REF!</definedName>
    <definedName name="__123Graph_EGraph1" localSheetId="16" hidden="1">'[1]NOTOWANIAod-01.09.1995'!#REF!</definedName>
    <definedName name="__123Graph_EGraph1" localSheetId="28" hidden="1">'[1]NOTOWANIAod-01.09.1995'!#REF!</definedName>
    <definedName name="__123Graph_EGraph1" localSheetId="29" hidden="1">'[1]NOTOWANIAod-01.09.1995'!#REF!</definedName>
    <definedName name="__123Graph_EGraph1" localSheetId="30" hidden="1">'[1]NOTOWANIAod-01.09.1995'!#REF!</definedName>
    <definedName name="__123Graph_EGraph1" localSheetId="17" hidden="1">'[1]NOTOWANIAod-01.09.1995'!#REF!</definedName>
    <definedName name="__123Graph_EGraph1" localSheetId="31" hidden="1">'[1]NOTOWANIAod-01.09.1995'!#REF!</definedName>
    <definedName name="__123Graph_EGraph1" localSheetId="32" hidden="1">'[1]NOTOWANIAod-01.09.1995'!#REF!</definedName>
    <definedName name="__123Graph_EGraph1" localSheetId="33" hidden="1">'[1]NOTOWANIAod-01.09.1995'!#REF!</definedName>
    <definedName name="__123Graph_EGraph1" localSheetId="34" hidden="1">'[1]NOTOWANIAod-01.09.1995'!#REF!</definedName>
    <definedName name="__123Graph_EGraph1" localSheetId="35" hidden="1">'[1]NOTOWANIAod-01.09.1995'!#REF!</definedName>
    <definedName name="__123Graph_EGraph1" localSheetId="36" hidden="1">'[1]NOTOWANIAod-01.09.1995'!#REF!</definedName>
    <definedName name="__123Graph_EGraph1" localSheetId="25" hidden="1">'[1]NOTOWANIAod-01.09.1995'!#REF!</definedName>
    <definedName name="__123Graph_EGraph1" localSheetId="8" hidden="1">'[1]NOTOWANIAod-01.09.1995'!#REF!</definedName>
    <definedName name="__123Graph_EGraph1" localSheetId="11" hidden="1">'[1]NOTOWANIAod-01.09.1995'!#REF!</definedName>
    <definedName name="__123Graph_EGraph1" localSheetId="7" hidden="1">'[1]NOTOWANIAod-01.09.1995'!#REF!</definedName>
    <definedName name="__123Graph_EGraph1" localSheetId="15" hidden="1">'[1]NOTOWANIAod-01.09.1995'!#REF!</definedName>
    <definedName name="__123Graph_EGraph1" localSheetId="26" hidden="1">'[1]NOTOWANIAod-01.09.1995'!#REF!</definedName>
    <definedName name="__123Graph_EGraph1" localSheetId="27" hidden="1">'[1]NOTOWANIAod-01.09.1995'!#REF!</definedName>
    <definedName name="__123Graph_EGraph1" localSheetId="10" hidden="1">'[1]NOTOWANIAod-01.09.1995'!#REF!</definedName>
    <definedName name="__123Graph_EGraph1" localSheetId="19" hidden="1">'[1]NOTOWANIAod-01.09.1995'!#REF!</definedName>
    <definedName name="__123Graph_EGraph1" localSheetId="9" hidden="1">'[1]NOTOWANIAod-01.09.1995'!#REF!</definedName>
    <definedName name="__123Graph_EGraph1" localSheetId="12" hidden="1">'[1]NOTOWANIAod-01.09.1995'!#REF!</definedName>
    <definedName name="__123Graph_EGraph1" localSheetId="5" hidden="1">'[1]NOTOWANIAod-01.09.1995'!#REF!</definedName>
    <definedName name="__123Graph_EGraph1" localSheetId="18" hidden="1">'[1]NOTOWANIAod-01.09.1995'!#REF!</definedName>
    <definedName name="__123Graph_EGraph1" localSheetId="0" hidden="1">'[1]NOTOWANIAod-01.09.1995'!#REF!</definedName>
    <definedName name="__123Graph_EGraph1" localSheetId="13" hidden="1">'[1]NOTOWANIAod-01.09.1995'!#REF!</definedName>
    <definedName name="__123Graph_EGraph1" hidden="1">'[1]NOTOWANIAod-01.09.1995'!#REF!</definedName>
    <definedName name="__123Graph_FGraph1" localSheetId="16" hidden="1">'[1]NOTOWANIAod-01.09.1995'!#REF!</definedName>
    <definedName name="__123Graph_FGraph1" localSheetId="28" hidden="1">'[1]NOTOWANIAod-01.09.1995'!#REF!</definedName>
    <definedName name="__123Graph_FGraph1" localSheetId="29" hidden="1">'[1]NOTOWANIAod-01.09.1995'!#REF!</definedName>
    <definedName name="__123Graph_FGraph1" localSheetId="30" hidden="1">'[1]NOTOWANIAod-01.09.1995'!#REF!</definedName>
    <definedName name="__123Graph_FGraph1" localSheetId="17" hidden="1">'[1]NOTOWANIAod-01.09.1995'!#REF!</definedName>
    <definedName name="__123Graph_FGraph1" localSheetId="31" hidden="1">'[1]NOTOWANIAod-01.09.1995'!#REF!</definedName>
    <definedName name="__123Graph_FGraph1" localSheetId="32" hidden="1">'[1]NOTOWANIAod-01.09.1995'!#REF!</definedName>
    <definedName name="__123Graph_FGraph1" localSheetId="33" hidden="1">'[1]NOTOWANIAod-01.09.1995'!#REF!</definedName>
    <definedName name="__123Graph_FGraph1" localSheetId="34" hidden="1">'[1]NOTOWANIAod-01.09.1995'!#REF!</definedName>
    <definedName name="__123Graph_FGraph1" localSheetId="35" hidden="1">'[1]NOTOWANIAod-01.09.1995'!#REF!</definedName>
    <definedName name="__123Graph_FGraph1" localSheetId="36" hidden="1">'[1]NOTOWANIAod-01.09.1995'!#REF!</definedName>
    <definedName name="__123Graph_FGraph1" localSheetId="25" hidden="1">'[1]NOTOWANIAod-01.09.1995'!#REF!</definedName>
    <definedName name="__123Graph_FGraph1" localSheetId="8" hidden="1">'[1]NOTOWANIAod-01.09.1995'!#REF!</definedName>
    <definedName name="__123Graph_FGraph1" localSheetId="11" hidden="1">'[1]NOTOWANIAod-01.09.1995'!#REF!</definedName>
    <definedName name="__123Graph_FGraph1" localSheetId="7" hidden="1">'[1]NOTOWANIAod-01.09.1995'!#REF!</definedName>
    <definedName name="__123Graph_FGraph1" localSheetId="15" hidden="1">'[1]NOTOWANIAod-01.09.1995'!#REF!</definedName>
    <definedName name="__123Graph_FGraph1" localSheetId="26" hidden="1">'[1]NOTOWANIAod-01.09.1995'!#REF!</definedName>
    <definedName name="__123Graph_FGraph1" localSheetId="27" hidden="1">'[1]NOTOWANIAod-01.09.1995'!#REF!</definedName>
    <definedName name="__123Graph_FGraph1" localSheetId="10" hidden="1">'[1]NOTOWANIAod-01.09.1995'!#REF!</definedName>
    <definedName name="__123Graph_FGraph1" localSheetId="19" hidden="1">'[1]NOTOWANIAod-01.09.1995'!#REF!</definedName>
    <definedName name="__123Graph_FGraph1" localSheetId="9" hidden="1">'[1]NOTOWANIAod-01.09.1995'!#REF!</definedName>
    <definedName name="__123Graph_FGraph1" localSheetId="12" hidden="1">'[1]NOTOWANIAod-01.09.1995'!#REF!</definedName>
    <definedName name="__123Graph_FGraph1" localSheetId="5" hidden="1">'[1]NOTOWANIAod-01.09.1995'!#REF!</definedName>
    <definedName name="__123Graph_FGraph1" localSheetId="18" hidden="1">'[1]NOTOWANIAod-01.09.1995'!#REF!</definedName>
    <definedName name="__123Graph_FGraph1" localSheetId="0" hidden="1">'[1]NOTOWANIAod-01.09.1995'!#REF!</definedName>
    <definedName name="__123Graph_FGraph1" localSheetId="13" hidden="1">'[1]NOTOWANIAod-01.09.1995'!#REF!</definedName>
    <definedName name="__123Graph_FGraph1" hidden="1">'[1]NOTOWANIAod-01.09.1995'!#REF!</definedName>
    <definedName name="_1__123Graph_ACHART_1" localSheetId="16" hidden="1">#REF!</definedName>
    <definedName name="_1__123Graph_ACHART_1" localSheetId="29" hidden="1">#REF!</definedName>
    <definedName name="_1__123Graph_ACHART_1" localSheetId="30" hidden="1">#REF!</definedName>
    <definedName name="_1__123Graph_ACHART_1" localSheetId="17" hidden="1">#REF!</definedName>
    <definedName name="_1__123Graph_ACHART_1" localSheetId="32" hidden="1">#REF!</definedName>
    <definedName name="_1__123Graph_ACHART_1" localSheetId="33" hidden="1">#REF!</definedName>
    <definedName name="_1__123Graph_ACHART_1" localSheetId="34" hidden="1">#REF!</definedName>
    <definedName name="_1__123Graph_ACHART_1" localSheetId="35" hidden="1">#REF!</definedName>
    <definedName name="_1__123Graph_ACHART_1" localSheetId="36" hidden="1">#REF!</definedName>
    <definedName name="_1__123Graph_ACHART_1" localSheetId="8" hidden="1">#REF!</definedName>
    <definedName name="_1__123Graph_ACHART_1" localSheetId="11" hidden="1">#REF!</definedName>
    <definedName name="_1__123Graph_ACHART_1" localSheetId="7" hidden="1">#REF!</definedName>
    <definedName name="_1__123Graph_ACHART_1" localSheetId="15" hidden="1">#REF!</definedName>
    <definedName name="_1__123Graph_ACHART_1" localSheetId="27" hidden="1">#REF!</definedName>
    <definedName name="_1__123Graph_ACHART_1" localSheetId="10" hidden="1">#REF!</definedName>
    <definedName name="_1__123Graph_ACHART_1" localSheetId="19" hidden="1">#REF!</definedName>
    <definedName name="_1__123Graph_ACHART_1" localSheetId="37" hidden="1">#REF!</definedName>
    <definedName name="_1__123Graph_ACHART_1" localSheetId="9" hidden="1">#REF!</definedName>
    <definedName name="_1__123Graph_ACHART_1" localSheetId="5" hidden="1">#REF!</definedName>
    <definedName name="_1__123Graph_ACHART_1" localSheetId="18" hidden="1">#REF!</definedName>
    <definedName name="_1__123Graph_ACHART_1" localSheetId="0" hidden="1">#REF!</definedName>
    <definedName name="_1__123Graph_ACHART_1" hidden="1">#REF!</definedName>
    <definedName name="_10__123Graph_ACHART_23" localSheetId="16" hidden="1">#REF!</definedName>
    <definedName name="_10__123Graph_ACHART_23" localSheetId="29" hidden="1">#REF!</definedName>
    <definedName name="_10__123Graph_ACHART_23" localSheetId="30" hidden="1">#REF!</definedName>
    <definedName name="_10__123Graph_ACHART_23" localSheetId="17" hidden="1">#REF!</definedName>
    <definedName name="_10__123Graph_ACHART_23" localSheetId="32" hidden="1">#REF!</definedName>
    <definedName name="_10__123Graph_ACHART_23" localSheetId="33" hidden="1">#REF!</definedName>
    <definedName name="_10__123Graph_ACHART_23" localSheetId="34" hidden="1">#REF!</definedName>
    <definedName name="_10__123Graph_ACHART_23" localSheetId="35" hidden="1">#REF!</definedName>
    <definedName name="_10__123Graph_ACHART_23" localSheetId="36" hidden="1">#REF!</definedName>
    <definedName name="_10__123Graph_ACHART_23" localSheetId="8" hidden="1">#REF!</definedName>
    <definedName name="_10__123Graph_ACHART_23" localSheetId="11" hidden="1">#REF!</definedName>
    <definedName name="_10__123Graph_ACHART_23" localSheetId="7" hidden="1">#REF!</definedName>
    <definedName name="_10__123Graph_ACHART_23" localSheetId="23" hidden="1">#REF!</definedName>
    <definedName name="_10__123Graph_ACHART_23" localSheetId="15" hidden="1">#REF!</definedName>
    <definedName name="_10__123Graph_ACHART_23" localSheetId="27" hidden="1">#REF!</definedName>
    <definedName name="_10__123Graph_ACHART_23" localSheetId="10" hidden="1">#REF!</definedName>
    <definedName name="_10__123Graph_ACHART_23" localSheetId="19" hidden="1">#REF!</definedName>
    <definedName name="_10__123Graph_ACHART_23" localSheetId="9" hidden="1">#REF!</definedName>
    <definedName name="_10__123Graph_ACHART_23" localSheetId="5" hidden="1">#REF!</definedName>
    <definedName name="_10__123Graph_ACHART_23" localSheetId="18" hidden="1">#REF!</definedName>
    <definedName name="_10__123Graph_ACHART_23" localSheetId="0" hidden="1">#REF!</definedName>
    <definedName name="_10__123Graph_ACHART_23" hidden="1">#REF!</definedName>
    <definedName name="_11__123Graph_ACHART_24" localSheetId="16" hidden="1">#REF!</definedName>
    <definedName name="_11__123Graph_ACHART_24" localSheetId="29" hidden="1">#REF!</definedName>
    <definedName name="_11__123Graph_ACHART_24" localSheetId="30" hidden="1">#REF!</definedName>
    <definedName name="_11__123Graph_ACHART_24" localSheetId="17" hidden="1">#REF!</definedName>
    <definedName name="_11__123Graph_ACHART_24" localSheetId="32" hidden="1">#REF!</definedName>
    <definedName name="_11__123Graph_ACHART_24" localSheetId="33" hidden="1">#REF!</definedName>
    <definedName name="_11__123Graph_ACHART_24" localSheetId="34" hidden="1">#REF!</definedName>
    <definedName name="_11__123Graph_ACHART_24" localSheetId="35" hidden="1">#REF!</definedName>
    <definedName name="_11__123Graph_ACHART_24" localSheetId="36" hidden="1">#REF!</definedName>
    <definedName name="_11__123Graph_ACHART_24" localSheetId="8" hidden="1">#REF!</definedName>
    <definedName name="_11__123Graph_ACHART_24" localSheetId="11" hidden="1">#REF!</definedName>
    <definedName name="_11__123Graph_ACHART_24" localSheetId="7" hidden="1">#REF!</definedName>
    <definedName name="_11__123Graph_ACHART_24" localSheetId="23" hidden="1">#REF!</definedName>
    <definedName name="_11__123Graph_ACHART_24" localSheetId="15" hidden="1">#REF!</definedName>
    <definedName name="_11__123Graph_ACHART_24" localSheetId="27" hidden="1">#REF!</definedName>
    <definedName name="_11__123Graph_ACHART_24" localSheetId="10" hidden="1">#REF!</definedName>
    <definedName name="_11__123Graph_ACHART_24" localSheetId="19" hidden="1">#REF!</definedName>
    <definedName name="_11__123Graph_ACHART_24" localSheetId="9" hidden="1">#REF!</definedName>
    <definedName name="_11__123Graph_ACHART_24" localSheetId="5" hidden="1">#REF!</definedName>
    <definedName name="_11__123Graph_ACHART_24" localSheetId="18" hidden="1">#REF!</definedName>
    <definedName name="_11__123Graph_ACHART_24" localSheetId="0" hidden="1">#REF!</definedName>
    <definedName name="_11__123Graph_ACHART_24" hidden="1">#REF!</definedName>
    <definedName name="_12__123Graph_ACHART_25" localSheetId="16" hidden="1">#REF!</definedName>
    <definedName name="_12__123Graph_ACHART_25" localSheetId="29" hidden="1">#REF!</definedName>
    <definedName name="_12__123Graph_ACHART_25" localSheetId="30" hidden="1">#REF!</definedName>
    <definedName name="_12__123Graph_ACHART_25" localSheetId="17" hidden="1">#REF!</definedName>
    <definedName name="_12__123Graph_ACHART_25" localSheetId="32" hidden="1">#REF!</definedName>
    <definedName name="_12__123Graph_ACHART_25" localSheetId="33" hidden="1">#REF!</definedName>
    <definedName name="_12__123Graph_ACHART_25" localSheetId="34" hidden="1">#REF!</definedName>
    <definedName name="_12__123Graph_ACHART_25" localSheetId="35" hidden="1">#REF!</definedName>
    <definedName name="_12__123Graph_ACHART_25" localSheetId="36" hidden="1">#REF!</definedName>
    <definedName name="_12__123Graph_ACHART_25" localSheetId="8" hidden="1">#REF!</definedName>
    <definedName name="_12__123Graph_ACHART_25" localSheetId="11" hidden="1">#REF!</definedName>
    <definedName name="_12__123Graph_ACHART_25" localSheetId="7" hidden="1">#REF!</definedName>
    <definedName name="_12__123Graph_ACHART_25" localSheetId="23" hidden="1">#REF!</definedName>
    <definedName name="_12__123Graph_ACHART_25" localSheetId="15" hidden="1">#REF!</definedName>
    <definedName name="_12__123Graph_ACHART_25" localSheetId="27" hidden="1">#REF!</definedName>
    <definedName name="_12__123Graph_ACHART_25" localSheetId="10" hidden="1">#REF!</definedName>
    <definedName name="_12__123Graph_ACHART_25" localSheetId="19" hidden="1">#REF!</definedName>
    <definedName name="_12__123Graph_ACHART_25" localSheetId="9" hidden="1">#REF!</definedName>
    <definedName name="_12__123Graph_ACHART_25" localSheetId="5" hidden="1">#REF!</definedName>
    <definedName name="_12__123Graph_ACHART_25" localSheetId="18" hidden="1">#REF!</definedName>
    <definedName name="_12__123Graph_ACHART_25" localSheetId="0" hidden="1">#REF!</definedName>
    <definedName name="_12__123Graph_ACHART_25" hidden="1">#REF!</definedName>
    <definedName name="_13__123Graph_ACHART_26" localSheetId="16" hidden="1">#REF!</definedName>
    <definedName name="_13__123Graph_ACHART_26" localSheetId="29" hidden="1">#REF!</definedName>
    <definedName name="_13__123Graph_ACHART_26" localSheetId="30" hidden="1">#REF!</definedName>
    <definedName name="_13__123Graph_ACHART_26" localSheetId="17" hidden="1">#REF!</definedName>
    <definedName name="_13__123Graph_ACHART_26" localSheetId="32" hidden="1">#REF!</definedName>
    <definedName name="_13__123Graph_ACHART_26" localSheetId="33" hidden="1">#REF!</definedName>
    <definedName name="_13__123Graph_ACHART_26" localSheetId="34" hidden="1">#REF!</definedName>
    <definedName name="_13__123Graph_ACHART_26" localSheetId="35" hidden="1">#REF!</definedName>
    <definedName name="_13__123Graph_ACHART_26" localSheetId="36" hidden="1">#REF!</definedName>
    <definedName name="_13__123Graph_ACHART_26" localSheetId="8" hidden="1">#REF!</definedName>
    <definedName name="_13__123Graph_ACHART_26" localSheetId="11" hidden="1">#REF!</definedName>
    <definedName name="_13__123Graph_ACHART_26" localSheetId="7" hidden="1">#REF!</definedName>
    <definedName name="_13__123Graph_ACHART_26" localSheetId="23" hidden="1">#REF!</definedName>
    <definedName name="_13__123Graph_ACHART_26" localSheetId="15" hidden="1">#REF!</definedName>
    <definedName name="_13__123Graph_ACHART_26" localSheetId="27" hidden="1">#REF!</definedName>
    <definedName name="_13__123Graph_ACHART_26" localSheetId="10" hidden="1">#REF!</definedName>
    <definedName name="_13__123Graph_ACHART_26" localSheetId="19" hidden="1">#REF!</definedName>
    <definedName name="_13__123Graph_ACHART_26" localSheetId="9" hidden="1">#REF!</definedName>
    <definedName name="_13__123Graph_ACHART_26" localSheetId="5" hidden="1">#REF!</definedName>
    <definedName name="_13__123Graph_ACHART_26" localSheetId="18" hidden="1">#REF!</definedName>
    <definedName name="_13__123Graph_ACHART_26" localSheetId="0" hidden="1">#REF!</definedName>
    <definedName name="_13__123Graph_ACHART_26" hidden="1">#REF!</definedName>
    <definedName name="_14__123Graph_ACHART_27" localSheetId="16" hidden="1">#REF!</definedName>
    <definedName name="_14__123Graph_ACHART_27" localSheetId="29" hidden="1">#REF!</definedName>
    <definedName name="_14__123Graph_ACHART_27" localSheetId="30" hidden="1">#REF!</definedName>
    <definedName name="_14__123Graph_ACHART_27" localSheetId="17" hidden="1">#REF!</definedName>
    <definedName name="_14__123Graph_ACHART_27" localSheetId="32" hidden="1">#REF!</definedName>
    <definedName name="_14__123Graph_ACHART_27" localSheetId="33" hidden="1">#REF!</definedName>
    <definedName name="_14__123Graph_ACHART_27" localSheetId="34" hidden="1">#REF!</definedName>
    <definedName name="_14__123Graph_ACHART_27" localSheetId="35" hidden="1">#REF!</definedName>
    <definedName name="_14__123Graph_ACHART_27" localSheetId="36" hidden="1">#REF!</definedName>
    <definedName name="_14__123Graph_ACHART_27" localSheetId="8" hidden="1">#REF!</definedName>
    <definedName name="_14__123Graph_ACHART_27" localSheetId="11" hidden="1">#REF!</definedName>
    <definedName name="_14__123Graph_ACHART_27" localSheetId="7" hidden="1">#REF!</definedName>
    <definedName name="_14__123Graph_ACHART_27" localSheetId="23" hidden="1">#REF!</definedName>
    <definedName name="_14__123Graph_ACHART_27" localSheetId="15" hidden="1">#REF!</definedName>
    <definedName name="_14__123Graph_ACHART_27" localSheetId="27" hidden="1">#REF!</definedName>
    <definedName name="_14__123Graph_ACHART_27" localSheetId="10" hidden="1">#REF!</definedName>
    <definedName name="_14__123Graph_ACHART_27" localSheetId="19" hidden="1">#REF!</definedName>
    <definedName name="_14__123Graph_ACHART_27" localSheetId="9" hidden="1">#REF!</definedName>
    <definedName name="_14__123Graph_ACHART_27" localSheetId="5" hidden="1">#REF!</definedName>
    <definedName name="_14__123Graph_ACHART_27" localSheetId="18" hidden="1">#REF!</definedName>
    <definedName name="_14__123Graph_ACHART_27" localSheetId="0" hidden="1">#REF!</definedName>
    <definedName name="_14__123Graph_ACHART_27" hidden="1">#REF!</definedName>
    <definedName name="_15__123Graph_ACHART_28" localSheetId="16" hidden="1">#REF!</definedName>
    <definedName name="_15__123Graph_ACHART_28" localSheetId="29" hidden="1">#REF!</definedName>
    <definedName name="_15__123Graph_ACHART_28" localSheetId="30" hidden="1">#REF!</definedName>
    <definedName name="_15__123Graph_ACHART_28" localSheetId="17" hidden="1">#REF!</definedName>
    <definedName name="_15__123Graph_ACHART_28" localSheetId="32" hidden="1">#REF!</definedName>
    <definedName name="_15__123Graph_ACHART_28" localSheetId="33" hidden="1">#REF!</definedName>
    <definedName name="_15__123Graph_ACHART_28" localSheetId="34" hidden="1">#REF!</definedName>
    <definedName name="_15__123Graph_ACHART_28" localSheetId="35" hidden="1">#REF!</definedName>
    <definedName name="_15__123Graph_ACHART_28" localSheetId="36" hidden="1">#REF!</definedName>
    <definedName name="_15__123Graph_ACHART_28" localSheetId="8" hidden="1">#REF!</definedName>
    <definedName name="_15__123Graph_ACHART_28" localSheetId="11" hidden="1">#REF!</definedName>
    <definedName name="_15__123Graph_ACHART_28" localSheetId="7" hidden="1">#REF!</definedName>
    <definedName name="_15__123Graph_ACHART_28" localSheetId="23" hidden="1">#REF!</definedName>
    <definedName name="_15__123Graph_ACHART_28" localSheetId="15" hidden="1">#REF!</definedName>
    <definedName name="_15__123Graph_ACHART_28" localSheetId="27" hidden="1">#REF!</definedName>
    <definedName name="_15__123Graph_ACHART_28" localSheetId="10" hidden="1">#REF!</definedName>
    <definedName name="_15__123Graph_ACHART_28" localSheetId="19" hidden="1">#REF!</definedName>
    <definedName name="_15__123Graph_ACHART_28" localSheetId="9" hidden="1">#REF!</definedName>
    <definedName name="_15__123Graph_ACHART_28" localSheetId="5" hidden="1">#REF!</definedName>
    <definedName name="_15__123Graph_ACHART_28" localSheetId="18" hidden="1">#REF!</definedName>
    <definedName name="_15__123Graph_ACHART_28" localSheetId="0" hidden="1">#REF!</definedName>
    <definedName name="_15__123Graph_ACHART_28" hidden="1">#REF!</definedName>
    <definedName name="_16__123Graph_ACHART_29" localSheetId="16" hidden="1">#REF!</definedName>
    <definedName name="_16__123Graph_ACHART_29" localSheetId="29" hidden="1">#REF!</definedName>
    <definedName name="_16__123Graph_ACHART_29" localSheetId="30" hidden="1">#REF!</definedName>
    <definedName name="_16__123Graph_ACHART_29" localSheetId="17" hidden="1">#REF!</definedName>
    <definedName name="_16__123Graph_ACHART_29" localSheetId="32" hidden="1">#REF!</definedName>
    <definedName name="_16__123Graph_ACHART_29" localSheetId="33" hidden="1">#REF!</definedName>
    <definedName name="_16__123Graph_ACHART_29" localSheetId="34" hidden="1">#REF!</definedName>
    <definedName name="_16__123Graph_ACHART_29" localSheetId="35" hidden="1">#REF!</definedName>
    <definedName name="_16__123Graph_ACHART_29" localSheetId="36" hidden="1">#REF!</definedName>
    <definedName name="_16__123Graph_ACHART_29" localSheetId="8" hidden="1">#REF!</definedName>
    <definedName name="_16__123Graph_ACHART_29" localSheetId="11" hidden="1">#REF!</definedName>
    <definedName name="_16__123Graph_ACHART_29" localSheetId="7" hidden="1">#REF!</definedName>
    <definedName name="_16__123Graph_ACHART_29" localSheetId="23" hidden="1">#REF!</definedName>
    <definedName name="_16__123Graph_ACHART_29" localSheetId="15" hidden="1">#REF!</definedName>
    <definedName name="_16__123Graph_ACHART_29" localSheetId="27" hidden="1">#REF!</definedName>
    <definedName name="_16__123Graph_ACHART_29" localSheetId="10" hidden="1">#REF!</definedName>
    <definedName name="_16__123Graph_ACHART_29" localSheetId="19" hidden="1">#REF!</definedName>
    <definedName name="_16__123Graph_ACHART_29" localSheetId="9" hidden="1">#REF!</definedName>
    <definedName name="_16__123Graph_ACHART_29" localSheetId="5" hidden="1">#REF!</definedName>
    <definedName name="_16__123Graph_ACHART_29" localSheetId="18" hidden="1">#REF!</definedName>
    <definedName name="_16__123Graph_ACHART_29" localSheetId="0" hidden="1">#REF!</definedName>
    <definedName name="_16__123Graph_ACHART_29" hidden="1">#REF!</definedName>
    <definedName name="_17__123Graph_ACHART_3" localSheetId="16" hidden="1">#REF!</definedName>
    <definedName name="_17__123Graph_ACHART_3" localSheetId="29" hidden="1">#REF!</definedName>
    <definedName name="_17__123Graph_ACHART_3" localSheetId="30" hidden="1">#REF!</definedName>
    <definedName name="_17__123Graph_ACHART_3" localSheetId="17" hidden="1">#REF!</definedName>
    <definedName name="_17__123Graph_ACHART_3" localSheetId="32" hidden="1">#REF!</definedName>
    <definedName name="_17__123Graph_ACHART_3" localSheetId="33" hidden="1">#REF!</definedName>
    <definedName name="_17__123Graph_ACHART_3" localSheetId="34" hidden="1">#REF!</definedName>
    <definedName name="_17__123Graph_ACHART_3" localSheetId="35" hidden="1">#REF!</definedName>
    <definedName name="_17__123Graph_ACHART_3" localSheetId="36" hidden="1">#REF!</definedName>
    <definedName name="_17__123Graph_ACHART_3" localSheetId="8" hidden="1">#REF!</definedName>
    <definedName name="_17__123Graph_ACHART_3" localSheetId="11" hidden="1">#REF!</definedName>
    <definedName name="_17__123Graph_ACHART_3" localSheetId="7" hidden="1">#REF!</definedName>
    <definedName name="_17__123Graph_ACHART_3" localSheetId="23" hidden="1">#REF!</definedName>
    <definedName name="_17__123Graph_ACHART_3" localSheetId="15" hidden="1">#REF!</definedName>
    <definedName name="_17__123Graph_ACHART_3" localSheetId="27" hidden="1">#REF!</definedName>
    <definedName name="_17__123Graph_ACHART_3" localSheetId="10" hidden="1">#REF!</definedName>
    <definedName name="_17__123Graph_ACHART_3" localSheetId="19" hidden="1">#REF!</definedName>
    <definedName name="_17__123Graph_ACHART_3" localSheetId="9" hidden="1">#REF!</definedName>
    <definedName name="_17__123Graph_ACHART_3" localSheetId="5" hidden="1">#REF!</definedName>
    <definedName name="_17__123Graph_ACHART_3" localSheetId="18" hidden="1">#REF!</definedName>
    <definedName name="_17__123Graph_ACHART_3" localSheetId="0" hidden="1">#REF!</definedName>
    <definedName name="_17__123Graph_ACHART_3" hidden="1">#REF!</definedName>
    <definedName name="_18__123Graph_ACHART_30" localSheetId="16" hidden="1">#REF!</definedName>
    <definedName name="_18__123Graph_ACHART_30" localSheetId="29" hidden="1">#REF!</definedName>
    <definedName name="_18__123Graph_ACHART_30" localSheetId="30" hidden="1">#REF!</definedName>
    <definedName name="_18__123Graph_ACHART_30" localSheetId="17" hidden="1">#REF!</definedName>
    <definedName name="_18__123Graph_ACHART_30" localSheetId="32" hidden="1">#REF!</definedName>
    <definedName name="_18__123Graph_ACHART_30" localSheetId="33" hidden="1">#REF!</definedName>
    <definedName name="_18__123Graph_ACHART_30" localSheetId="34" hidden="1">#REF!</definedName>
    <definedName name="_18__123Graph_ACHART_30" localSheetId="35" hidden="1">#REF!</definedName>
    <definedName name="_18__123Graph_ACHART_30" localSheetId="36" hidden="1">#REF!</definedName>
    <definedName name="_18__123Graph_ACHART_30" localSheetId="8" hidden="1">#REF!</definedName>
    <definedName name="_18__123Graph_ACHART_30" localSheetId="11" hidden="1">#REF!</definedName>
    <definedName name="_18__123Graph_ACHART_30" localSheetId="7" hidden="1">#REF!</definedName>
    <definedName name="_18__123Graph_ACHART_30" localSheetId="23" hidden="1">#REF!</definedName>
    <definedName name="_18__123Graph_ACHART_30" localSheetId="15" hidden="1">#REF!</definedName>
    <definedName name="_18__123Graph_ACHART_30" localSheetId="27" hidden="1">#REF!</definedName>
    <definedName name="_18__123Graph_ACHART_30" localSheetId="10" hidden="1">#REF!</definedName>
    <definedName name="_18__123Graph_ACHART_30" localSheetId="19" hidden="1">#REF!</definedName>
    <definedName name="_18__123Graph_ACHART_30" localSheetId="9" hidden="1">#REF!</definedName>
    <definedName name="_18__123Graph_ACHART_30" localSheetId="5" hidden="1">#REF!</definedName>
    <definedName name="_18__123Graph_ACHART_30" localSheetId="18" hidden="1">#REF!</definedName>
    <definedName name="_18__123Graph_ACHART_30" localSheetId="0" hidden="1">#REF!</definedName>
    <definedName name="_18__123Graph_ACHART_30" hidden="1">#REF!</definedName>
    <definedName name="_19__123Graph_ACHART_31" localSheetId="16" hidden="1">#REF!</definedName>
    <definedName name="_19__123Graph_ACHART_31" localSheetId="29" hidden="1">#REF!</definedName>
    <definedName name="_19__123Graph_ACHART_31" localSheetId="30" hidden="1">#REF!</definedName>
    <definedName name="_19__123Graph_ACHART_31" localSheetId="17" hidden="1">#REF!</definedName>
    <definedName name="_19__123Graph_ACHART_31" localSheetId="32" hidden="1">#REF!</definedName>
    <definedName name="_19__123Graph_ACHART_31" localSheetId="33" hidden="1">#REF!</definedName>
    <definedName name="_19__123Graph_ACHART_31" localSheetId="34" hidden="1">#REF!</definedName>
    <definedName name="_19__123Graph_ACHART_31" localSheetId="35" hidden="1">#REF!</definedName>
    <definedName name="_19__123Graph_ACHART_31" localSheetId="36" hidden="1">#REF!</definedName>
    <definedName name="_19__123Graph_ACHART_31" localSheetId="8" hidden="1">#REF!</definedName>
    <definedName name="_19__123Graph_ACHART_31" localSheetId="11" hidden="1">#REF!</definedName>
    <definedName name="_19__123Graph_ACHART_31" localSheetId="7" hidden="1">#REF!</definedName>
    <definedName name="_19__123Graph_ACHART_31" localSheetId="23" hidden="1">#REF!</definedName>
    <definedName name="_19__123Graph_ACHART_31" localSheetId="15" hidden="1">#REF!</definedName>
    <definedName name="_19__123Graph_ACHART_31" localSheetId="27" hidden="1">#REF!</definedName>
    <definedName name="_19__123Graph_ACHART_31" localSheetId="10" hidden="1">#REF!</definedName>
    <definedName name="_19__123Graph_ACHART_31" localSheetId="19" hidden="1">#REF!</definedName>
    <definedName name="_19__123Graph_ACHART_31" localSheetId="9" hidden="1">#REF!</definedName>
    <definedName name="_19__123Graph_ACHART_31" localSheetId="5" hidden="1">#REF!</definedName>
    <definedName name="_19__123Graph_ACHART_31" localSheetId="18" hidden="1">#REF!</definedName>
    <definedName name="_19__123Graph_ACHART_31" localSheetId="0" hidden="1">#REF!</definedName>
    <definedName name="_19__123Graph_ACHART_31" hidden="1">#REF!</definedName>
    <definedName name="_2__123Graph_ACHART_12" localSheetId="16" hidden="1">#REF!</definedName>
    <definedName name="_2__123Graph_ACHART_12" localSheetId="29" hidden="1">#REF!</definedName>
    <definedName name="_2__123Graph_ACHART_12" localSheetId="30" hidden="1">#REF!</definedName>
    <definedName name="_2__123Graph_ACHART_12" localSheetId="17" hidden="1">#REF!</definedName>
    <definedName name="_2__123Graph_ACHART_12" localSheetId="32" hidden="1">#REF!</definedName>
    <definedName name="_2__123Graph_ACHART_12" localSheetId="33" hidden="1">#REF!</definedName>
    <definedName name="_2__123Graph_ACHART_12" localSheetId="34" hidden="1">#REF!</definedName>
    <definedName name="_2__123Graph_ACHART_12" localSheetId="35" hidden="1">#REF!</definedName>
    <definedName name="_2__123Graph_ACHART_12" localSheetId="36" hidden="1">#REF!</definedName>
    <definedName name="_2__123Graph_ACHART_12" localSheetId="8" hidden="1">#REF!</definedName>
    <definedName name="_2__123Graph_ACHART_12" localSheetId="11" hidden="1">#REF!</definedName>
    <definedName name="_2__123Graph_ACHART_12" localSheetId="7" hidden="1">#REF!</definedName>
    <definedName name="_2__123Graph_ACHART_12" localSheetId="23" hidden="1">#REF!</definedName>
    <definedName name="_2__123Graph_ACHART_12" localSheetId="15" hidden="1">#REF!</definedName>
    <definedName name="_2__123Graph_ACHART_12" localSheetId="27" hidden="1">#REF!</definedName>
    <definedName name="_2__123Graph_ACHART_12" localSheetId="10" hidden="1">#REF!</definedName>
    <definedName name="_2__123Graph_ACHART_12" localSheetId="19" hidden="1">#REF!</definedName>
    <definedName name="_2__123Graph_ACHART_12" localSheetId="9" hidden="1">#REF!</definedName>
    <definedName name="_2__123Graph_ACHART_12" localSheetId="5" hidden="1">#REF!</definedName>
    <definedName name="_2__123Graph_ACHART_12" localSheetId="18" hidden="1">#REF!</definedName>
    <definedName name="_2__123Graph_ACHART_12" localSheetId="0" hidden="1">#REF!</definedName>
    <definedName name="_2__123Graph_ACHART_12" hidden="1">#REF!</definedName>
    <definedName name="_20__123Graph_ACHART_32" localSheetId="16" hidden="1">#REF!</definedName>
    <definedName name="_20__123Graph_ACHART_32" localSheetId="29" hidden="1">#REF!</definedName>
    <definedName name="_20__123Graph_ACHART_32" localSheetId="30" hidden="1">#REF!</definedName>
    <definedName name="_20__123Graph_ACHART_32" localSheetId="17" hidden="1">#REF!</definedName>
    <definedName name="_20__123Graph_ACHART_32" localSheetId="32" hidden="1">#REF!</definedName>
    <definedName name="_20__123Graph_ACHART_32" localSheetId="33" hidden="1">#REF!</definedName>
    <definedName name="_20__123Graph_ACHART_32" localSheetId="34" hidden="1">#REF!</definedName>
    <definedName name="_20__123Graph_ACHART_32" localSheetId="35" hidden="1">#REF!</definedName>
    <definedName name="_20__123Graph_ACHART_32" localSheetId="36" hidden="1">#REF!</definedName>
    <definedName name="_20__123Graph_ACHART_32" localSheetId="8" hidden="1">#REF!</definedName>
    <definedName name="_20__123Graph_ACHART_32" localSheetId="11" hidden="1">#REF!</definedName>
    <definedName name="_20__123Graph_ACHART_32" localSheetId="7" hidden="1">#REF!</definedName>
    <definedName name="_20__123Graph_ACHART_32" localSheetId="23" hidden="1">#REF!</definedName>
    <definedName name="_20__123Graph_ACHART_32" localSheetId="15" hidden="1">#REF!</definedName>
    <definedName name="_20__123Graph_ACHART_32" localSheetId="27" hidden="1">#REF!</definedName>
    <definedName name="_20__123Graph_ACHART_32" localSheetId="10" hidden="1">#REF!</definedName>
    <definedName name="_20__123Graph_ACHART_32" localSheetId="19" hidden="1">#REF!</definedName>
    <definedName name="_20__123Graph_ACHART_32" localSheetId="9" hidden="1">#REF!</definedName>
    <definedName name="_20__123Graph_ACHART_32" localSheetId="5" hidden="1">#REF!</definedName>
    <definedName name="_20__123Graph_ACHART_32" localSheetId="18" hidden="1">#REF!</definedName>
    <definedName name="_20__123Graph_ACHART_32" localSheetId="0" hidden="1">#REF!</definedName>
    <definedName name="_20__123Graph_ACHART_32" hidden="1">#REF!</definedName>
    <definedName name="_21__123Graph_ACHART_4" localSheetId="16" hidden="1">#REF!</definedName>
    <definedName name="_21__123Graph_ACHART_4" localSheetId="29" hidden="1">#REF!</definedName>
    <definedName name="_21__123Graph_ACHART_4" localSheetId="30" hidden="1">#REF!</definedName>
    <definedName name="_21__123Graph_ACHART_4" localSheetId="17" hidden="1">#REF!</definedName>
    <definedName name="_21__123Graph_ACHART_4" localSheetId="32" hidden="1">#REF!</definedName>
    <definedName name="_21__123Graph_ACHART_4" localSheetId="33" hidden="1">#REF!</definedName>
    <definedName name="_21__123Graph_ACHART_4" localSheetId="34" hidden="1">#REF!</definedName>
    <definedName name="_21__123Graph_ACHART_4" localSheetId="35" hidden="1">#REF!</definedName>
    <definedName name="_21__123Graph_ACHART_4" localSheetId="36" hidden="1">#REF!</definedName>
    <definedName name="_21__123Graph_ACHART_4" localSheetId="8" hidden="1">#REF!</definedName>
    <definedName name="_21__123Graph_ACHART_4" localSheetId="11" hidden="1">#REF!</definedName>
    <definedName name="_21__123Graph_ACHART_4" localSheetId="7" hidden="1">#REF!</definedName>
    <definedName name="_21__123Graph_ACHART_4" localSheetId="23" hidden="1">#REF!</definedName>
    <definedName name="_21__123Graph_ACHART_4" localSheetId="15" hidden="1">#REF!</definedName>
    <definedName name="_21__123Graph_ACHART_4" localSheetId="27" hidden="1">#REF!</definedName>
    <definedName name="_21__123Graph_ACHART_4" localSheetId="10" hidden="1">#REF!</definedName>
    <definedName name="_21__123Graph_ACHART_4" localSheetId="19" hidden="1">#REF!</definedName>
    <definedName name="_21__123Graph_ACHART_4" localSheetId="9" hidden="1">#REF!</definedName>
    <definedName name="_21__123Graph_ACHART_4" localSheetId="5" hidden="1">#REF!</definedName>
    <definedName name="_21__123Graph_ACHART_4" localSheetId="18" hidden="1">#REF!</definedName>
    <definedName name="_21__123Graph_ACHART_4" localSheetId="0" hidden="1">#REF!</definedName>
    <definedName name="_21__123Graph_ACHART_4" hidden="1">#REF!</definedName>
    <definedName name="_22__123Graph_ACHART_8" localSheetId="16" hidden="1">#REF!</definedName>
    <definedName name="_22__123Graph_ACHART_8" localSheetId="29" hidden="1">#REF!</definedName>
    <definedName name="_22__123Graph_ACHART_8" localSheetId="30" hidden="1">#REF!</definedName>
    <definedName name="_22__123Graph_ACHART_8" localSheetId="17" hidden="1">#REF!</definedName>
    <definedName name="_22__123Graph_ACHART_8" localSheetId="32" hidden="1">#REF!</definedName>
    <definedName name="_22__123Graph_ACHART_8" localSheetId="33" hidden="1">#REF!</definedName>
    <definedName name="_22__123Graph_ACHART_8" localSheetId="34" hidden="1">#REF!</definedName>
    <definedName name="_22__123Graph_ACHART_8" localSheetId="35" hidden="1">#REF!</definedName>
    <definedName name="_22__123Graph_ACHART_8" localSheetId="36" hidden="1">#REF!</definedName>
    <definedName name="_22__123Graph_ACHART_8" localSheetId="8" hidden="1">#REF!</definedName>
    <definedName name="_22__123Graph_ACHART_8" localSheetId="11" hidden="1">#REF!</definedName>
    <definedName name="_22__123Graph_ACHART_8" localSheetId="7" hidden="1">#REF!</definedName>
    <definedName name="_22__123Graph_ACHART_8" localSheetId="23" hidden="1">#REF!</definedName>
    <definedName name="_22__123Graph_ACHART_8" localSheetId="15" hidden="1">#REF!</definedName>
    <definedName name="_22__123Graph_ACHART_8" localSheetId="27" hidden="1">#REF!</definedName>
    <definedName name="_22__123Graph_ACHART_8" localSheetId="10" hidden="1">#REF!</definedName>
    <definedName name="_22__123Graph_ACHART_8" localSheetId="19" hidden="1">#REF!</definedName>
    <definedName name="_22__123Graph_ACHART_8" localSheetId="9" hidden="1">#REF!</definedName>
    <definedName name="_22__123Graph_ACHART_8" localSheetId="5" hidden="1">#REF!</definedName>
    <definedName name="_22__123Graph_ACHART_8" localSheetId="18" hidden="1">#REF!</definedName>
    <definedName name="_22__123Graph_ACHART_8" localSheetId="0" hidden="1">#REF!</definedName>
    <definedName name="_22__123Graph_ACHART_8" hidden="1">#REF!</definedName>
    <definedName name="_23__123Graph_BCHART_14" localSheetId="16" hidden="1">#REF!</definedName>
    <definedName name="_23__123Graph_BCHART_14" localSheetId="29" hidden="1">#REF!</definedName>
    <definedName name="_23__123Graph_BCHART_14" localSheetId="30" hidden="1">#REF!</definedName>
    <definedName name="_23__123Graph_BCHART_14" localSheetId="17" hidden="1">#REF!</definedName>
    <definedName name="_23__123Graph_BCHART_14" localSheetId="32" hidden="1">#REF!</definedName>
    <definedName name="_23__123Graph_BCHART_14" localSheetId="33" hidden="1">#REF!</definedName>
    <definedName name="_23__123Graph_BCHART_14" localSheetId="34" hidden="1">#REF!</definedName>
    <definedName name="_23__123Graph_BCHART_14" localSheetId="35" hidden="1">#REF!</definedName>
    <definedName name="_23__123Graph_BCHART_14" localSheetId="36" hidden="1">#REF!</definedName>
    <definedName name="_23__123Graph_BCHART_14" localSheetId="8" hidden="1">#REF!</definedName>
    <definedName name="_23__123Graph_BCHART_14" localSheetId="11" hidden="1">#REF!</definedName>
    <definedName name="_23__123Graph_BCHART_14" localSheetId="7" hidden="1">#REF!</definedName>
    <definedName name="_23__123Graph_BCHART_14" localSheetId="23" hidden="1">#REF!</definedName>
    <definedName name="_23__123Graph_BCHART_14" localSheetId="15" hidden="1">#REF!</definedName>
    <definedName name="_23__123Graph_BCHART_14" localSheetId="27" hidden="1">#REF!</definedName>
    <definedName name="_23__123Graph_BCHART_14" localSheetId="10" hidden="1">#REF!</definedName>
    <definedName name="_23__123Graph_BCHART_14" localSheetId="19" hidden="1">#REF!</definedName>
    <definedName name="_23__123Graph_BCHART_14" localSheetId="9" hidden="1">#REF!</definedName>
    <definedName name="_23__123Graph_BCHART_14" localSheetId="5" hidden="1">#REF!</definedName>
    <definedName name="_23__123Graph_BCHART_14" localSheetId="18" hidden="1">#REF!</definedName>
    <definedName name="_23__123Graph_BCHART_14" localSheetId="0" hidden="1">#REF!</definedName>
    <definedName name="_23__123Graph_BCHART_14" hidden="1">#REF!</definedName>
    <definedName name="_24__123Graph_BCHART_19" localSheetId="16" hidden="1">#REF!</definedName>
    <definedName name="_24__123Graph_BCHART_19" localSheetId="29" hidden="1">#REF!</definedName>
    <definedName name="_24__123Graph_BCHART_19" localSheetId="30" hidden="1">#REF!</definedName>
    <definedName name="_24__123Graph_BCHART_19" localSheetId="17" hidden="1">#REF!</definedName>
    <definedName name="_24__123Graph_BCHART_19" localSheetId="32" hidden="1">#REF!</definedName>
    <definedName name="_24__123Graph_BCHART_19" localSheetId="33" hidden="1">#REF!</definedName>
    <definedName name="_24__123Graph_BCHART_19" localSheetId="34" hidden="1">#REF!</definedName>
    <definedName name="_24__123Graph_BCHART_19" localSheetId="35" hidden="1">#REF!</definedName>
    <definedName name="_24__123Graph_BCHART_19" localSheetId="36" hidden="1">#REF!</definedName>
    <definedName name="_24__123Graph_BCHART_19" localSheetId="8" hidden="1">#REF!</definedName>
    <definedName name="_24__123Graph_BCHART_19" localSheetId="11" hidden="1">#REF!</definedName>
    <definedName name="_24__123Graph_BCHART_19" localSheetId="7" hidden="1">#REF!</definedName>
    <definedName name="_24__123Graph_BCHART_19" localSheetId="23" hidden="1">#REF!</definedName>
    <definedName name="_24__123Graph_BCHART_19" localSheetId="15" hidden="1">#REF!</definedName>
    <definedName name="_24__123Graph_BCHART_19" localSheetId="27" hidden="1">#REF!</definedName>
    <definedName name="_24__123Graph_BCHART_19" localSheetId="10" hidden="1">#REF!</definedName>
    <definedName name="_24__123Graph_BCHART_19" localSheetId="19" hidden="1">#REF!</definedName>
    <definedName name="_24__123Graph_BCHART_19" localSheetId="9" hidden="1">#REF!</definedName>
    <definedName name="_24__123Graph_BCHART_19" localSheetId="5" hidden="1">#REF!</definedName>
    <definedName name="_24__123Graph_BCHART_19" localSheetId="18" hidden="1">#REF!</definedName>
    <definedName name="_24__123Graph_BCHART_19" localSheetId="0" hidden="1">#REF!</definedName>
    <definedName name="_24__123Graph_BCHART_19" hidden="1">#REF!</definedName>
    <definedName name="_25__123Graph_BCHART_2" localSheetId="16" hidden="1">#REF!</definedName>
    <definedName name="_25__123Graph_BCHART_2" localSheetId="29" hidden="1">#REF!</definedName>
    <definedName name="_25__123Graph_BCHART_2" localSheetId="30" hidden="1">#REF!</definedName>
    <definedName name="_25__123Graph_BCHART_2" localSheetId="17" hidden="1">#REF!</definedName>
    <definedName name="_25__123Graph_BCHART_2" localSheetId="32" hidden="1">#REF!</definedName>
    <definedName name="_25__123Graph_BCHART_2" localSheetId="33" hidden="1">#REF!</definedName>
    <definedName name="_25__123Graph_BCHART_2" localSheetId="34" hidden="1">#REF!</definedName>
    <definedName name="_25__123Graph_BCHART_2" localSheetId="35" hidden="1">#REF!</definedName>
    <definedName name="_25__123Graph_BCHART_2" localSheetId="36" hidden="1">#REF!</definedName>
    <definedName name="_25__123Graph_BCHART_2" localSheetId="8" hidden="1">#REF!</definedName>
    <definedName name="_25__123Graph_BCHART_2" localSheetId="11" hidden="1">#REF!</definedName>
    <definedName name="_25__123Graph_BCHART_2" localSheetId="7" hidden="1">#REF!</definedName>
    <definedName name="_25__123Graph_BCHART_2" localSheetId="23" hidden="1">#REF!</definedName>
    <definedName name="_25__123Graph_BCHART_2" localSheetId="15" hidden="1">#REF!</definedName>
    <definedName name="_25__123Graph_BCHART_2" localSheetId="27" hidden="1">#REF!</definedName>
    <definedName name="_25__123Graph_BCHART_2" localSheetId="10" hidden="1">#REF!</definedName>
    <definedName name="_25__123Graph_BCHART_2" localSheetId="19" hidden="1">#REF!</definedName>
    <definedName name="_25__123Graph_BCHART_2" localSheetId="9" hidden="1">#REF!</definedName>
    <definedName name="_25__123Graph_BCHART_2" localSheetId="5" hidden="1">#REF!</definedName>
    <definedName name="_25__123Graph_BCHART_2" localSheetId="18" hidden="1">#REF!</definedName>
    <definedName name="_25__123Graph_BCHART_2" localSheetId="0" hidden="1">#REF!</definedName>
    <definedName name="_25__123Graph_BCHART_2" hidden="1">#REF!</definedName>
    <definedName name="_26__123Graph_BCHART_3" localSheetId="16" hidden="1">#REF!</definedName>
    <definedName name="_26__123Graph_BCHART_3" localSheetId="29" hidden="1">#REF!</definedName>
    <definedName name="_26__123Graph_BCHART_3" localSheetId="30" hidden="1">#REF!</definedName>
    <definedName name="_26__123Graph_BCHART_3" localSheetId="17" hidden="1">#REF!</definedName>
    <definedName name="_26__123Graph_BCHART_3" localSheetId="32" hidden="1">#REF!</definedName>
    <definedName name="_26__123Graph_BCHART_3" localSheetId="33" hidden="1">#REF!</definedName>
    <definedName name="_26__123Graph_BCHART_3" localSheetId="34" hidden="1">#REF!</definedName>
    <definedName name="_26__123Graph_BCHART_3" localSheetId="35" hidden="1">#REF!</definedName>
    <definedName name="_26__123Graph_BCHART_3" localSheetId="36" hidden="1">#REF!</definedName>
    <definedName name="_26__123Graph_BCHART_3" localSheetId="8" hidden="1">#REF!</definedName>
    <definedName name="_26__123Graph_BCHART_3" localSheetId="11" hidden="1">#REF!</definedName>
    <definedName name="_26__123Graph_BCHART_3" localSheetId="7" hidden="1">#REF!</definedName>
    <definedName name="_26__123Graph_BCHART_3" localSheetId="23" hidden="1">#REF!</definedName>
    <definedName name="_26__123Graph_BCHART_3" localSheetId="15" hidden="1">#REF!</definedName>
    <definedName name="_26__123Graph_BCHART_3" localSheetId="27" hidden="1">#REF!</definedName>
    <definedName name="_26__123Graph_BCHART_3" localSheetId="10" hidden="1">#REF!</definedName>
    <definedName name="_26__123Graph_BCHART_3" localSheetId="19" hidden="1">#REF!</definedName>
    <definedName name="_26__123Graph_BCHART_3" localSheetId="9" hidden="1">#REF!</definedName>
    <definedName name="_26__123Graph_BCHART_3" localSheetId="5" hidden="1">#REF!</definedName>
    <definedName name="_26__123Graph_BCHART_3" localSheetId="18" hidden="1">#REF!</definedName>
    <definedName name="_26__123Graph_BCHART_3" localSheetId="0" hidden="1">#REF!</definedName>
    <definedName name="_26__123Graph_BCHART_3" hidden="1">#REF!</definedName>
    <definedName name="_27__123Graph_BCHART_31" localSheetId="16" hidden="1">#REF!</definedName>
    <definedName name="_27__123Graph_BCHART_31" localSheetId="29" hidden="1">#REF!</definedName>
    <definedName name="_27__123Graph_BCHART_31" localSheetId="30" hidden="1">#REF!</definedName>
    <definedName name="_27__123Graph_BCHART_31" localSheetId="17" hidden="1">#REF!</definedName>
    <definedName name="_27__123Graph_BCHART_31" localSheetId="32" hidden="1">#REF!</definedName>
    <definedName name="_27__123Graph_BCHART_31" localSheetId="33" hidden="1">#REF!</definedName>
    <definedName name="_27__123Graph_BCHART_31" localSheetId="34" hidden="1">#REF!</definedName>
    <definedName name="_27__123Graph_BCHART_31" localSheetId="35" hidden="1">#REF!</definedName>
    <definedName name="_27__123Graph_BCHART_31" localSheetId="36" hidden="1">#REF!</definedName>
    <definedName name="_27__123Graph_BCHART_31" localSheetId="8" hidden="1">#REF!</definedName>
    <definedName name="_27__123Graph_BCHART_31" localSheetId="11" hidden="1">#REF!</definedName>
    <definedName name="_27__123Graph_BCHART_31" localSheetId="7" hidden="1">#REF!</definedName>
    <definedName name="_27__123Graph_BCHART_31" localSheetId="23" hidden="1">#REF!</definedName>
    <definedName name="_27__123Graph_BCHART_31" localSheetId="15" hidden="1">#REF!</definedName>
    <definedName name="_27__123Graph_BCHART_31" localSheetId="27" hidden="1">#REF!</definedName>
    <definedName name="_27__123Graph_BCHART_31" localSheetId="10" hidden="1">#REF!</definedName>
    <definedName name="_27__123Graph_BCHART_31" localSheetId="19" hidden="1">#REF!</definedName>
    <definedName name="_27__123Graph_BCHART_31" localSheetId="9" hidden="1">#REF!</definedName>
    <definedName name="_27__123Graph_BCHART_31" localSheetId="5" hidden="1">#REF!</definedName>
    <definedName name="_27__123Graph_BCHART_31" localSheetId="18" hidden="1">#REF!</definedName>
    <definedName name="_27__123Graph_BCHART_31" localSheetId="0" hidden="1">#REF!</definedName>
    <definedName name="_27__123Graph_BCHART_31" hidden="1">#REF!</definedName>
    <definedName name="_28__123Graph_BCHART_32" localSheetId="16" hidden="1">#REF!</definedName>
    <definedName name="_28__123Graph_BCHART_32" localSheetId="29" hidden="1">#REF!</definedName>
    <definedName name="_28__123Graph_BCHART_32" localSheetId="30" hidden="1">#REF!</definedName>
    <definedName name="_28__123Graph_BCHART_32" localSheetId="17" hidden="1">#REF!</definedName>
    <definedName name="_28__123Graph_BCHART_32" localSheetId="32" hidden="1">#REF!</definedName>
    <definedName name="_28__123Graph_BCHART_32" localSheetId="33" hidden="1">#REF!</definedName>
    <definedName name="_28__123Graph_BCHART_32" localSheetId="34" hidden="1">#REF!</definedName>
    <definedName name="_28__123Graph_BCHART_32" localSheetId="35" hidden="1">#REF!</definedName>
    <definedName name="_28__123Graph_BCHART_32" localSheetId="36" hidden="1">#REF!</definedName>
    <definedName name="_28__123Graph_BCHART_32" localSheetId="8" hidden="1">#REF!</definedName>
    <definedName name="_28__123Graph_BCHART_32" localSheetId="11" hidden="1">#REF!</definedName>
    <definedName name="_28__123Graph_BCHART_32" localSheetId="7" hidden="1">#REF!</definedName>
    <definedName name="_28__123Graph_BCHART_32" localSheetId="23" hidden="1">#REF!</definedName>
    <definedName name="_28__123Graph_BCHART_32" localSheetId="15" hidden="1">#REF!</definedName>
    <definedName name="_28__123Graph_BCHART_32" localSheetId="27" hidden="1">#REF!</definedName>
    <definedName name="_28__123Graph_BCHART_32" localSheetId="10" hidden="1">#REF!</definedName>
    <definedName name="_28__123Graph_BCHART_32" localSheetId="19" hidden="1">#REF!</definedName>
    <definedName name="_28__123Graph_BCHART_32" localSheetId="9" hidden="1">#REF!</definedName>
    <definedName name="_28__123Graph_BCHART_32" localSheetId="5" hidden="1">#REF!</definedName>
    <definedName name="_28__123Graph_BCHART_32" localSheetId="18" hidden="1">#REF!</definedName>
    <definedName name="_28__123Graph_BCHART_32" localSheetId="0" hidden="1">#REF!</definedName>
    <definedName name="_28__123Graph_BCHART_32" hidden="1">#REF!</definedName>
    <definedName name="_29__123Graph_BCHART_5" localSheetId="16" hidden="1">#REF!</definedName>
    <definedName name="_29__123Graph_BCHART_5" localSheetId="29" hidden="1">#REF!</definedName>
    <definedName name="_29__123Graph_BCHART_5" localSheetId="30" hidden="1">#REF!</definedName>
    <definedName name="_29__123Graph_BCHART_5" localSheetId="17" hidden="1">#REF!</definedName>
    <definedName name="_29__123Graph_BCHART_5" localSheetId="32" hidden="1">#REF!</definedName>
    <definedName name="_29__123Graph_BCHART_5" localSheetId="33" hidden="1">#REF!</definedName>
    <definedName name="_29__123Graph_BCHART_5" localSheetId="34" hidden="1">#REF!</definedName>
    <definedName name="_29__123Graph_BCHART_5" localSheetId="35" hidden="1">#REF!</definedName>
    <definedName name="_29__123Graph_BCHART_5" localSheetId="36" hidden="1">#REF!</definedName>
    <definedName name="_29__123Graph_BCHART_5" localSheetId="8" hidden="1">#REF!</definedName>
    <definedName name="_29__123Graph_BCHART_5" localSheetId="11" hidden="1">#REF!</definedName>
    <definedName name="_29__123Graph_BCHART_5" localSheetId="7" hidden="1">#REF!</definedName>
    <definedName name="_29__123Graph_BCHART_5" localSheetId="23" hidden="1">#REF!</definedName>
    <definedName name="_29__123Graph_BCHART_5" localSheetId="15" hidden="1">#REF!</definedName>
    <definedName name="_29__123Graph_BCHART_5" localSheetId="27" hidden="1">#REF!</definedName>
    <definedName name="_29__123Graph_BCHART_5" localSheetId="10" hidden="1">#REF!</definedName>
    <definedName name="_29__123Graph_BCHART_5" localSheetId="19" hidden="1">#REF!</definedName>
    <definedName name="_29__123Graph_BCHART_5" localSheetId="9" hidden="1">#REF!</definedName>
    <definedName name="_29__123Graph_BCHART_5" localSheetId="5" hidden="1">#REF!</definedName>
    <definedName name="_29__123Graph_BCHART_5" localSheetId="18" hidden="1">#REF!</definedName>
    <definedName name="_29__123Graph_BCHART_5" localSheetId="0" hidden="1">#REF!</definedName>
    <definedName name="_29__123Graph_BCHART_5" hidden="1">#REF!</definedName>
    <definedName name="_3__123Graph_ACHART_13" localSheetId="16" hidden="1">#REF!</definedName>
    <definedName name="_3__123Graph_ACHART_13" localSheetId="29" hidden="1">#REF!</definedName>
    <definedName name="_3__123Graph_ACHART_13" localSheetId="30" hidden="1">#REF!</definedName>
    <definedName name="_3__123Graph_ACHART_13" localSheetId="17" hidden="1">#REF!</definedName>
    <definedName name="_3__123Graph_ACHART_13" localSheetId="32" hidden="1">#REF!</definedName>
    <definedName name="_3__123Graph_ACHART_13" localSheetId="33" hidden="1">#REF!</definedName>
    <definedName name="_3__123Graph_ACHART_13" localSheetId="34" hidden="1">#REF!</definedName>
    <definedName name="_3__123Graph_ACHART_13" localSheetId="35" hidden="1">#REF!</definedName>
    <definedName name="_3__123Graph_ACHART_13" localSheetId="36" hidden="1">#REF!</definedName>
    <definedName name="_3__123Graph_ACHART_13" localSheetId="8" hidden="1">#REF!</definedName>
    <definedName name="_3__123Graph_ACHART_13" localSheetId="11" hidden="1">#REF!</definedName>
    <definedName name="_3__123Graph_ACHART_13" localSheetId="7" hidden="1">#REF!</definedName>
    <definedName name="_3__123Graph_ACHART_13" localSheetId="23" hidden="1">#REF!</definedName>
    <definedName name="_3__123Graph_ACHART_13" localSheetId="15" hidden="1">#REF!</definedName>
    <definedName name="_3__123Graph_ACHART_13" localSheetId="27" hidden="1">#REF!</definedName>
    <definedName name="_3__123Graph_ACHART_13" localSheetId="10" hidden="1">#REF!</definedName>
    <definedName name="_3__123Graph_ACHART_13" localSheetId="19" hidden="1">#REF!</definedName>
    <definedName name="_3__123Graph_ACHART_13" localSheetId="9" hidden="1">#REF!</definedName>
    <definedName name="_3__123Graph_ACHART_13" localSheetId="5" hidden="1">#REF!</definedName>
    <definedName name="_3__123Graph_ACHART_13" localSheetId="18" hidden="1">#REF!</definedName>
    <definedName name="_3__123Graph_ACHART_13" localSheetId="0" hidden="1">#REF!</definedName>
    <definedName name="_3__123Graph_ACHART_13" hidden="1">#REF!</definedName>
    <definedName name="_30__123Graph_BCHART_6" localSheetId="16" hidden="1">#REF!</definedName>
    <definedName name="_30__123Graph_BCHART_6" localSheetId="29" hidden="1">#REF!</definedName>
    <definedName name="_30__123Graph_BCHART_6" localSheetId="30" hidden="1">#REF!</definedName>
    <definedName name="_30__123Graph_BCHART_6" localSheetId="17" hidden="1">#REF!</definedName>
    <definedName name="_30__123Graph_BCHART_6" localSheetId="32" hidden="1">#REF!</definedName>
    <definedName name="_30__123Graph_BCHART_6" localSheetId="33" hidden="1">#REF!</definedName>
    <definedName name="_30__123Graph_BCHART_6" localSheetId="34" hidden="1">#REF!</definedName>
    <definedName name="_30__123Graph_BCHART_6" localSheetId="35" hidden="1">#REF!</definedName>
    <definedName name="_30__123Graph_BCHART_6" localSheetId="36" hidden="1">#REF!</definedName>
    <definedName name="_30__123Graph_BCHART_6" localSheetId="8" hidden="1">#REF!</definedName>
    <definedName name="_30__123Graph_BCHART_6" localSheetId="11" hidden="1">#REF!</definedName>
    <definedName name="_30__123Graph_BCHART_6" localSheetId="7" hidden="1">#REF!</definedName>
    <definedName name="_30__123Graph_BCHART_6" localSheetId="23" hidden="1">#REF!</definedName>
    <definedName name="_30__123Graph_BCHART_6" localSheetId="15" hidden="1">#REF!</definedName>
    <definedName name="_30__123Graph_BCHART_6" localSheetId="27" hidden="1">#REF!</definedName>
    <definedName name="_30__123Graph_BCHART_6" localSheetId="10" hidden="1">#REF!</definedName>
    <definedName name="_30__123Graph_BCHART_6" localSheetId="19" hidden="1">#REF!</definedName>
    <definedName name="_30__123Graph_BCHART_6" localSheetId="9" hidden="1">#REF!</definedName>
    <definedName name="_30__123Graph_BCHART_6" localSheetId="5" hidden="1">#REF!</definedName>
    <definedName name="_30__123Graph_BCHART_6" localSheetId="18" hidden="1">#REF!</definedName>
    <definedName name="_30__123Graph_BCHART_6" localSheetId="0" hidden="1">#REF!</definedName>
    <definedName name="_30__123Graph_BCHART_6" hidden="1">#REF!</definedName>
    <definedName name="_31__123Graph_BCHART_7" localSheetId="16" hidden="1">#REF!</definedName>
    <definedName name="_31__123Graph_BCHART_7" localSheetId="29" hidden="1">#REF!</definedName>
    <definedName name="_31__123Graph_BCHART_7" localSheetId="30" hidden="1">#REF!</definedName>
    <definedName name="_31__123Graph_BCHART_7" localSheetId="17" hidden="1">#REF!</definedName>
    <definedName name="_31__123Graph_BCHART_7" localSheetId="32" hidden="1">#REF!</definedName>
    <definedName name="_31__123Graph_BCHART_7" localSheetId="33" hidden="1">#REF!</definedName>
    <definedName name="_31__123Graph_BCHART_7" localSheetId="34" hidden="1">#REF!</definedName>
    <definedName name="_31__123Graph_BCHART_7" localSheetId="35" hidden="1">#REF!</definedName>
    <definedName name="_31__123Graph_BCHART_7" localSheetId="36" hidden="1">#REF!</definedName>
    <definedName name="_31__123Graph_BCHART_7" localSheetId="8" hidden="1">#REF!</definedName>
    <definedName name="_31__123Graph_BCHART_7" localSheetId="11" hidden="1">#REF!</definedName>
    <definedName name="_31__123Graph_BCHART_7" localSheetId="7" hidden="1">#REF!</definedName>
    <definedName name="_31__123Graph_BCHART_7" localSheetId="23" hidden="1">#REF!</definedName>
    <definedName name="_31__123Graph_BCHART_7" localSheetId="15" hidden="1">#REF!</definedName>
    <definedName name="_31__123Graph_BCHART_7" localSheetId="27" hidden="1">#REF!</definedName>
    <definedName name="_31__123Graph_BCHART_7" localSheetId="10" hidden="1">#REF!</definedName>
    <definedName name="_31__123Graph_BCHART_7" localSheetId="19" hidden="1">#REF!</definedName>
    <definedName name="_31__123Graph_BCHART_7" localSheetId="9" hidden="1">#REF!</definedName>
    <definedName name="_31__123Graph_BCHART_7" localSheetId="5" hidden="1">#REF!</definedName>
    <definedName name="_31__123Graph_BCHART_7" localSheetId="18" hidden="1">#REF!</definedName>
    <definedName name="_31__123Graph_BCHART_7" localSheetId="0" hidden="1">#REF!</definedName>
    <definedName name="_31__123Graph_BCHART_7" hidden="1">#REF!</definedName>
    <definedName name="_32__123Graph_BCHART_8" localSheetId="16" hidden="1">#REF!</definedName>
    <definedName name="_32__123Graph_BCHART_8" localSheetId="29" hidden="1">#REF!</definedName>
    <definedName name="_32__123Graph_BCHART_8" localSheetId="30" hidden="1">#REF!</definedName>
    <definedName name="_32__123Graph_BCHART_8" localSheetId="17" hidden="1">#REF!</definedName>
    <definedName name="_32__123Graph_BCHART_8" localSheetId="32" hidden="1">#REF!</definedName>
    <definedName name="_32__123Graph_BCHART_8" localSheetId="33" hidden="1">#REF!</definedName>
    <definedName name="_32__123Graph_BCHART_8" localSheetId="34" hidden="1">#REF!</definedName>
    <definedName name="_32__123Graph_BCHART_8" localSheetId="35" hidden="1">#REF!</definedName>
    <definedName name="_32__123Graph_BCHART_8" localSheetId="36" hidden="1">#REF!</definedName>
    <definedName name="_32__123Graph_BCHART_8" localSheetId="8" hidden="1">#REF!</definedName>
    <definedName name="_32__123Graph_BCHART_8" localSheetId="11" hidden="1">#REF!</definedName>
    <definedName name="_32__123Graph_BCHART_8" localSheetId="7" hidden="1">#REF!</definedName>
    <definedName name="_32__123Graph_BCHART_8" localSheetId="23" hidden="1">#REF!</definedName>
    <definedName name="_32__123Graph_BCHART_8" localSheetId="15" hidden="1">#REF!</definedName>
    <definedName name="_32__123Graph_BCHART_8" localSheetId="27" hidden="1">#REF!</definedName>
    <definedName name="_32__123Graph_BCHART_8" localSheetId="10" hidden="1">#REF!</definedName>
    <definedName name="_32__123Graph_BCHART_8" localSheetId="19" hidden="1">#REF!</definedName>
    <definedName name="_32__123Graph_BCHART_8" localSheetId="9" hidden="1">#REF!</definedName>
    <definedName name="_32__123Graph_BCHART_8" localSheetId="5" hidden="1">#REF!</definedName>
    <definedName name="_32__123Graph_BCHART_8" localSheetId="18" hidden="1">#REF!</definedName>
    <definedName name="_32__123Graph_BCHART_8" localSheetId="0" hidden="1">#REF!</definedName>
    <definedName name="_32__123Graph_BCHART_8" hidden="1">#REF!</definedName>
    <definedName name="_33__123Graph_CCHART_19" localSheetId="16" hidden="1">#REF!</definedName>
    <definedName name="_33__123Graph_CCHART_19" localSheetId="29" hidden="1">#REF!</definedName>
    <definedName name="_33__123Graph_CCHART_19" localSheetId="30" hidden="1">#REF!</definedName>
    <definedName name="_33__123Graph_CCHART_19" localSheetId="17" hidden="1">#REF!</definedName>
    <definedName name="_33__123Graph_CCHART_19" localSheetId="32" hidden="1">#REF!</definedName>
    <definedName name="_33__123Graph_CCHART_19" localSheetId="33" hidden="1">#REF!</definedName>
    <definedName name="_33__123Graph_CCHART_19" localSheetId="34" hidden="1">#REF!</definedName>
    <definedName name="_33__123Graph_CCHART_19" localSheetId="35" hidden="1">#REF!</definedName>
    <definedName name="_33__123Graph_CCHART_19" localSheetId="36" hidden="1">#REF!</definedName>
    <definedName name="_33__123Graph_CCHART_19" localSheetId="8" hidden="1">#REF!</definedName>
    <definedName name="_33__123Graph_CCHART_19" localSheetId="11" hidden="1">#REF!</definedName>
    <definedName name="_33__123Graph_CCHART_19" localSheetId="7" hidden="1">#REF!</definedName>
    <definedName name="_33__123Graph_CCHART_19" localSheetId="23" hidden="1">#REF!</definedName>
    <definedName name="_33__123Graph_CCHART_19" localSheetId="15" hidden="1">#REF!</definedName>
    <definedName name="_33__123Graph_CCHART_19" localSheetId="27" hidden="1">#REF!</definedName>
    <definedName name="_33__123Graph_CCHART_19" localSheetId="10" hidden="1">#REF!</definedName>
    <definedName name="_33__123Graph_CCHART_19" localSheetId="19" hidden="1">#REF!</definedName>
    <definedName name="_33__123Graph_CCHART_19" localSheetId="9" hidden="1">#REF!</definedName>
    <definedName name="_33__123Graph_CCHART_19" localSheetId="5" hidden="1">#REF!</definedName>
    <definedName name="_33__123Graph_CCHART_19" localSheetId="18" hidden="1">#REF!</definedName>
    <definedName name="_33__123Graph_CCHART_19" localSheetId="0" hidden="1">#REF!</definedName>
    <definedName name="_33__123Graph_CCHART_19" hidden="1">#REF!</definedName>
    <definedName name="_34__123Graph_XCHART_12" localSheetId="16" hidden="1">#REF!</definedName>
    <definedName name="_34__123Graph_XCHART_12" localSheetId="29" hidden="1">#REF!</definedName>
    <definedName name="_34__123Graph_XCHART_12" localSheetId="30" hidden="1">#REF!</definedName>
    <definedName name="_34__123Graph_XCHART_12" localSheetId="17" hidden="1">#REF!</definedName>
    <definedName name="_34__123Graph_XCHART_12" localSheetId="32" hidden="1">#REF!</definedName>
    <definedName name="_34__123Graph_XCHART_12" localSheetId="33" hidden="1">#REF!</definedName>
    <definedName name="_34__123Graph_XCHART_12" localSheetId="34" hidden="1">#REF!</definedName>
    <definedName name="_34__123Graph_XCHART_12" localSheetId="35" hidden="1">#REF!</definedName>
    <definedName name="_34__123Graph_XCHART_12" localSheetId="36" hidden="1">#REF!</definedName>
    <definedName name="_34__123Graph_XCHART_12" localSheetId="8" hidden="1">#REF!</definedName>
    <definedName name="_34__123Graph_XCHART_12" localSheetId="11" hidden="1">#REF!</definedName>
    <definedName name="_34__123Graph_XCHART_12" localSheetId="7" hidden="1">#REF!</definedName>
    <definedName name="_34__123Graph_XCHART_12" localSheetId="23" hidden="1">#REF!</definedName>
    <definedName name="_34__123Graph_XCHART_12" localSheetId="15" hidden="1">#REF!</definedName>
    <definedName name="_34__123Graph_XCHART_12" localSheetId="27" hidden="1">#REF!</definedName>
    <definedName name="_34__123Graph_XCHART_12" localSheetId="10" hidden="1">#REF!</definedName>
    <definedName name="_34__123Graph_XCHART_12" localSheetId="19" hidden="1">#REF!</definedName>
    <definedName name="_34__123Graph_XCHART_12" localSheetId="9" hidden="1">#REF!</definedName>
    <definedName name="_34__123Graph_XCHART_12" localSheetId="5" hidden="1">#REF!</definedName>
    <definedName name="_34__123Graph_XCHART_12" localSheetId="18" hidden="1">#REF!</definedName>
    <definedName name="_34__123Graph_XCHART_12" localSheetId="0" hidden="1">#REF!</definedName>
    <definedName name="_34__123Graph_XCHART_12" hidden="1">#REF!</definedName>
    <definedName name="_35__123Graph_XCHART_13" localSheetId="16" hidden="1">#REF!</definedName>
    <definedName name="_35__123Graph_XCHART_13" localSheetId="29" hidden="1">#REF!</definedName>
    <definedName name="_35__123Graph_XCHART_13" localSheetId="30" hidden="1">#REF!</definedName>
    <definedName name="_35__123Graph_XCHART_13" localSheetId="17" hidden="1">#REF!</definedName>
    <definedName name="_35__123Graph_XCHART_13" localSheetId="32" hidden="1">#REF!</definedName>
    <definedName name="_35__123Graph_XCHART_13" localSheetId="33" hidden="1">#REF!</definedName>
    <definedName name="_35__123Graph_XCHART_13" localSheetId="34" hidden="1">#REF!</definedName>
    <definedName name="_35__123Graph_XCHART_13" localSheetId="35" hidden="1">#REF!</definedName>
    <definedName name="_35__123Graph_XCHART_13" localSheetId="36" hidden="1">#REF!</definedName>
    <definedName name="_35__123Graph_XCHART_13" localSheetId="8" hidden="1">#REF!</definedName>
    <definedName name="_35__123Graph_XCHART_13" localSheetId="11" hidden="1">#REF!</definedName>
    <definedName name="_35__123Graph_XCHART_13" localSheetId="7" hidden="1">#REF!</definedName>
    <definedName name="_35__123Graph_XCHART_13" localSheetId="23" hidden="1">#REF!</definedName>
    <definedName name="_35__123Graph_XCHART_13" localSheetId="15" hidden="1">#REF!</definedName>
    <definedName name="_35__123Graph_XCHART_13" localSheetId="27" hidden="1">#REF!</definedName>
    <definedName name="_35__123Graph_XCHART_13" localSheetId="10" hidden="1">#REF!</definedName>
    <definedName name="_35__123Graph_XCHART_13" localSheetId="19" hidden="1">#REF!</definedName>
    <definedName name="_35__123Graph_XCHART_13" localSheetId="9" hidden="1">#REF!</definedName>
    <definedName name="_35__123Graph_XCHART_13" localSheetId="5" hidden="1">#REF!</definedName>
    <definedName name="_35__123Graph_XCHART_13" localSheetId="18" hidden="1">#REF!</definedName>
    <definedName name="_35__123Graph_XCHART_13" localSheetId="0" hidden="1">#REF!</definedName>
    <definedName name="_35__123Graph_XCHART_13" hidden="1">#REF!</definedName>
    <definedName name="_36__123Graph_XCHART_14" localSheetId="16" hidden="1">#REF!</definedName>
    <definedName name="_36__123Graph_XCHART_14" localSheetId="29" hidden="1">#REF!</definedName>
    <definedName name="_36__123Graph_XCHART_14" localSheetId="30" hidden="1">#REF!</definedName>
    <definedName name="_36__123Graph_XCHART_14" localSheetId="17" hidden="1">#REF!</definedName>
    <definedName name="_36__123Graph_XCHART_14" localSheetId="32" hidden="1">#REF!</definedName>
    <definedName name="_36__123Graph_XCHART_14" localSheetId="33" hidden="1">#REF!</definedName>
    <definedName name="_36__123Graph_XCHART_14" localSheetId="34" hidden="1">#REF!</definedName>
    <definedName name="_36__123Graph_XCHART_14" localSheetId="35" hidden="1">#REF!</definedName>
    <definedName name="_36__123Graph_XCHART_14" localSheetId="36" hidden="1">#REF!</definedName>
    <definedName name="_36__123Graph_XCHART_14" localSheetId="8" hidden="1">#REF!</definedName>
    <definedName name="_36__123Graph_XCHART_14" localSheetId="11" hidden="1">#REF!</definedName>
    <definedName name="_36__123Graph_XCHART_14" localSheetId="7" hidden="1">#REF!</definedName>
    <definedName name="_36__123Graph_XCHART_14" localSheetId="23" hidden="1">#REF!</definedName>
    <definedName name="_36__123Graph_XCHART_14" localSheetId="15" hidden="1">#REF!</definedName>
    <definedName name="_36__123Graph_XCHART_14" localSheetId="27" hidden="1">#REF!</definedName>
    <definedName name="_36__123Graph_XCHART_14" localSheetId="10" hidden="1">#REF!</definedName>
    <definedName name="_36__123Graph_XCHART_14" localSheetId="19" hidden="1">#REF!</definedName>
    <definedName name="_36__123Graph_XCHART_14" localSheetId="9" hidden="1">#REF!</definedName>
    <definedName name="_36__123Graph_XCHART_14" localSheetId="5" hidden="1">#REF!</definedName>
    <definedName name="_36__123Graph_XCHART_14" localSheetId="18" hidden="1">#REF!</definedName>
    <definedName name="_36__123Graph_XCHART_14" localSheetId="0" hidden="1">#REF!</definedName>
    <definedName name="_36__123Graph_XCHART_14" hidden="1">#REF!</definedName>
    <definedName name="_37__123Graph_XCHART_15" localSheetId="16" hidden="1">#REF!</definedName>
    <definedName name="_37__123Graph_XCHART_15" localSheetId="29" hidden="1">#REF!</definedName>
    <definedName name="_37__123Graph_XCHART_15" localSheetId="30" hidden="1">#REF!</definedName>
    <definedName name="_37__123Graph_XCHART_15" localSheetId="17" hidden="1">#REF!</definedName>
    <definedName name="_37__123Graph_XCHART_15" localSheetId="32" hidden="1">#REF!</definedName>
    <definedName name="_37__123Graph_XCHART_15" localSheetId="33" hidden="1">#REF!</definedName>
    <definedName name="_37__123Graph_XCHART_15" localSheetId="34" hidden="1">#REF!</definedName>
    <definedName name="_37__123Graph_XCHART_15" localSheetId="35" hidden="1">#REF!</definedName>
    <definedName name="_37__123Graph_XCHART_15" localSheetId="36" hidden="1">#REF!</definedName>
    <definedName name="_37__123Graph_XCHART_15" localSheetId="8" hidden="1">#REF!</definedName>
    <definedName name="_37__123Graph_XCHART_15" localSheetId="11" hidden="1">#REF!</definedName>
    <definedName name="_37__123Graph_XCHART_15" localSheetId="7" hidden="1">#REF!</definedName>
    <definedName name="_37__123Graph_XCHART_15" localSheetId="23" hidden="1">#REF!</definedName>
    <definedName name="_37__123Graph_XCHART_15" localSheetId="15" hidden="1">#REF!</definedName>
    <definedName name="_37__123Graph_XCHART_15" localSheetId="27" hidden="1">#REF!</definedName>
    <definedName name="_37__123Graph_XCHART_15" localSheetId="10" hidden="1">#REF!</definedName>
    <definedName name="_37__123Graph_XCHART_15" localSheetId="19" hidden="1">#REF!</definedName>
    <definedName name="_37__123Graph_XCHART_15" localSheetId="9" hidden="1">#REF!</definedName>
    <definedName name="_37__123Graph_XCHART_15" localSheetId="5" hidden="1">#REF!</definedName>
    <definedName name="_37__123Graph_XCHART_15" localSheetId="18" hidden="1">#REF!</definedName>
    <definedName name="_37__123Graph_XCHART_15" localSheetId="0" hidden="1">#REF!</definedName>
    <definedName name="_37__123Graph_XCHART_15" hidden="1">#REF!</definedName>
    <definedName name="_38__123Graph_XCHART_19" localSheetId="16" hidden="1">#REF!</definedName>
    <definedName name="_38__123Graph_XCHART_19" localSheetId="29" hidden="1">#REF!</definedName>
    <definedName name="_38__123Graph_XCHART_19" localSheetId="30" hidden="1">#REF!</definedName>
    <definedName name="_38__123Graph_XCHART_19" localSheetId="17" hidden="1">#REF!</definedName>
    <definedName name="_38__123Graph_XCHART_19" localSheetId="32" hidden="1">#REF!</definedName>
    <definedName name="_38__123Graph_XCHART_19" localSheetId="33" hidden="1">#REF!</definedName>
    <definedName name="_38__123Graph_XCHART_19" localSheetId="34" hidden="1">#REF!</definedName>
    <definedName name="_38__123Graph_XCHART_19" localSheetId="35" hidden="1">#REF!</definedName>
    <definedName name="_38__123Graph_XCHART_19" localSheetId="36" hidden="1">#REF!</definedName>
    <definedName name="_38__123Graph_XCHART_19" localSheetId="8" hidden="1">#REF!</definedName>
    <definedName name="_38__123Graph_XCHART_19" localSheetId="11" hidden="1">#REF!</definedName>
    <definedName name="_38__123Graph_XCHART_19" localSheetId="7" hidden="1">#REF!</definedName>
    <definedName name="_38__123Graph_XCHART_19" localSheetId="23" hidden="1">#REF!</definedName>
    <definedName name="_38__123Graph_XCHART_19" localSheetId="15" hidden="1">#REF!</definedName>
    <definedName name="_38__123Graph_XCHART_19" localSheetId="27" hidden="1">#REF!</definedName>
    <definedName name="_38__123Graph_XCHART_19" localSheetId="10" hidden="1">#REF!</definedName>
    <definedName name="_38__123Graph_XCHART_19" localSheetId="19" hidden="1">#REF!</definedName>
    <definedName name="_38__123Graph_XCHART_19" localSheetId="9" hidden="1">#REF!</definedName>
    <definedName name="_38__123Graph_XCHART_19" localSheetId="5" hidden="1">#REF!</definedName>
    <definedName name="_38__123Graph_XCHART_19" localSheetId="18" hidden="1">#REF!</definedName>
    <definedName name="_38__123Graph_XCHART_19" localSheetId="0" hidden="1">#REF!</definedName>
    <definedName name="_38__123Graph_XCHART_19" hidden="1">#REF!</definedName>
    <definedName name="_39__123Graph_XCHART_2" localSheetId="16" hidden="1">#REF!</definedName>
    <definedName name="_39__123Graph_XCHART_2" localSheetId="29" hidden="1">#REF!</definedName>
    <definedName name="_39__123Graph_XCHART_2" localSheetId="30" hidden="1">#REF!</definedName>
    <definedName name="_39__123Graph_XCHART_2" localSheetId="17" hidden="1">#REF!</definedName>
    <definedName name="_39__123Graph_XCHART_2" localSheetId="32" hidden="1">#REF!</definedName>
    <definedName name="_39__123Graph_XCHART_2" localSheetId="33" hidden="1">#REF!</definedName>
    <definedName name="_39__123Graph_XCHART_2" localSheetId="34" hidden="1">#REF!</definedName>
    <definedName name="_39__123Graph_XCHART_2" localSheetId="35" hidden="1">#REF!</definedName>
    <definedName name="_39__123Graph_XCHART_2" localSheetId="36" hidden="1">#REF!</definedName>
    <definedName name="_39__123Graph_XCHART_2" localSheetId="8" hidden="1">#REF!</definedName>
    <definedName name="_39__123Graph_XCHART_2" localSheetId="11" hidden="1">#REF!</definedName>
    <definedName name="_39__123Graph_XCHART_2" localSheetId="7" hidden="1">#REF!</definedName>
    <definedName name="_39__123Graph_XCHART_2" localSheetId="23" hidden="1">#REF!</definedName>
    <definedName name="_39__123Graph_XCHART_2" localSheetId="15" hidden="1">#REF!</definedName>
    <definedName name="_39__123Graph_XCHART_2" localSheetId="27" hidden="1">#REF!</definedName>
    <definedName name="_39__123Graph_XCHART_2" localSheetId="10" hidden="1">#REF!</definedName>
    <definedName name="_39__123Graph_XCHART_2" localSheetId="19" hidden="1">#REF!</definedName>
    <definedName name="_39__123Graph_XCHART_2" localSheetId="9" hidden="1">#REF!</definedName>
    <definedName name="_39__123Graph_XCHART_2" localSheetId="5" hidden="1">#REF!</definedName>
    <definedName name="_39__123Graph_XCHART_2" localSheetId="18" hidden="1">#REF!</definedName>
    <definedName name="_39__123Graph_XCHART_2" localSheetId="0" hidden="1">#REF!</definedName>
    <definedName name="_39__123Graph_XCHART_2" hidden="1">#REF!</definedName>
    <definedName name="_4__123Graph_ACHART_14" localSheetId="16" hidden="1">#REF!</definedName>
    <definedName name="_4__123Graph_ACHART_14" localSheetId="29" hidden="1">#REF!</definedName>
    <definedName name="_4__123Graph_ACHART_14" localSheetId="30" hidden="1">#REF!</definedName>
    <definedName name="_4__123Graph_ACHART_14" localSheetId="17" hidden="1">#REF!</definedName>
    <definedName name="_4__123Graph_ACHART_14" localSheetId="32" hidden="1">#REF!</definedName>
    <definedName name="_4__123Graph_ACHART_14" localSheetId="33" hidden="1">#REF!</definedName>
    <definedName name="_4__123Graph_ACHART_14" localSheetId="34" hidden="1">#REF!</definedName>
    <definedName name="_4__123Graph_ACHART_14" localSheetId="35" hidden="1">#REF!</definedName>
    <definedName name="_4__123Graph_ACHART_14" localSheetId="36" hidden="1">#REF!</definedName>
    <definedName name="_4__123Graph_ACHART_14" localSheetId="8" hidden="1">#REF!</definedName>
    <definedName name="_4__123Graph_ACHART_14" localSheetId="11" hidden="1">#REF!</definedName>
    <definedName name="_4__123Graph_ACHART_14" localSheetId="7" hidden="1">#REF!</definedName>
    <definedName name="_4__123Graph_ACHART_14" localSheetId="23" hidden="1">#REF!</definedName>
    <definedName name="_4__123Graph_ACHART_14" localSheetId="15" hidden="1">#REF!</definedName>
    <definedName name="_4__123Graph_ACHART_14" localSheetId="27" hidden="1">#REF!</definedName>
    <definedName name="_4__123Graph_ACHART_14" localSheetId="10" hidden="1">#REF!</definedName>
    <definedName name="_4__123Graph_ACHART_14" localSheetId="19" hidden="1">#REF!</definedName>
    <definedName name="_4__123Graph_ACHART_14" localSheetId="9" hidden="1">#REF!</definedName>
    <definedName name="_4__123Graph_ACHART_14" localSheetId="5" hidden="1">#REF!</definedName>
    <definedName name="_4__123Graph_ACHART_14" localSheetId="18" hidden="1">#REF!</definedName>
    <definedName name="_4__123Graph_ACHART_14" localSheetId="0" hidden="1">#REF!</definedName>
    <definedName name="_4__123Graph_ACHART_14" hidden="1">#REF!</definedName>
    <definedName name="_40__123Graph_XCHART_20" localSheetId="16" hidden="1">#REF!</definedName>
    <definedName name="_40__123Graph_XCHART_20" localSheetId="29" hidden="1">#REF!</definedName>
    <definedName name="_40__123Graph_XCHART_20" localSheetId="30" hidden="1">#REF!</definedName>
    <definedName name="_40__123Graph_XCHART_20" localSheetId="17" hidden="1">#REF!</definedName>
    <definedName name="_40__123Graph_XCHART_20" localSheetId="32" hidden="1">#REF!</definedName>
    <definedName name="_40__123Graph_XCHART_20" localSheetId="33" hidden="1">#REF!</definedName>
    <definedName name="_40__123Graph_XCHART_20" localSheetId="34" hidden="1">#REF!</definedName>
    <definedName name="_40__123Graph_XCHART_20" localSheetId="35" hidden="1">#REF!</definedName>
    <definedName name="_40__123Graph_XCHART_20" localSheetId="36" hidden="1">#REF!</definedName>
    <definedName name="_40__123Graph_XCHART_20" localSheetId="8" hidden="1">#REF!</definedName>
    <definedName name="_40__123Graph_XCHART_20" localSheetId="11" hidden="1">#REF!</definedName>
    <definedName name="_40__123Graph_XCHART_20" localSheetId="7" hidden="1">#REF!</definedName>
    <definedName name="_40__123Graph_XCHART_20" localSheetId="23" hidden="1">#REF!</definedName>
    <definedName name="_40__123Graph_XCHART_20" localSheetId="15" hidden="1">#REF!</definedName>
    <definedName name="_40__123Graph_XCHART_20" localSheetId="27" hidden="1">#REF!</definedName>
    <definedName name="_40__123Graph_XCHART_20" localSheetId="10" hidden="1">#REF!</definedName>
    <definedName name="_40__123Graph_XCHART_20" localSheetId="19" hidden="1">#REF!</definedName>
    <definedName name="_40__123Graph_XCHART_20" localSheetId="9" hidden="1">#REF!</definedName>
    <definedName name="_40__123Graph_XCHART_20" localSheetId="5" hidden="1">#REF!</definedName>
    <definedName name="_40__123Graph_XCHART_20" localSheetId="18" hidden="1">#REF!</definedName>
    <definedName name="_40__123Graph_XCHART_20" localSheetId="0" hidden="1">#REF!</definedName>
    <definedName name="_40__123Graph_XCHART_20" hidden="1">#REF!</definedName>
    <definedName name="_41__123Graph_XCHART_22" localSheetId="16" hidden="1">#REF!</definedName>
    <definedName name="_41__123Graph_XCHART_22" localSheetId="29" hidden="1">#REF!</definedName>
    <definedName name="_41__123Graph_XCHART_22" localSheetId="30" hidden="1">#REF!</definedName>
    <definedName name="_41__123Graph_XCHART_22" localSheetId="17" hidden="1">#REF!</definedName>
    <definedName name="_41__123Graph_XCHART_22" localSheetId="32" hidden="1">#REF!</definedName>
    <definedName name="_41__123Graph_XCHART_22" localSheetId="33" hidden="1">#REF!</definedName>
    <definedName name="_41__123Graph_XCHART_22" localSheetId="34" hidden="1">#REF!</definedName>
    <definedName name="_41__123Graph_XCHART_22" localSheetId="35" hidden="1">#REF!</definedName>
    <definedName name="_41__123Graph_XCHART_22" localSheetId="36" hidden="1">#REF!</definedName>
    <definedName name="_41__123Graph_XCHART_22" localSheetId="8" hidden="1">#REF!</definedName>
    <definedName name="_41__123Graph_XCHART_22" localSheetId="11" hidden="1">#REF!</definedName>
    <definedName name="_41__123Graph_XCHART_22" localSheetId="7" hidden="1">#REF!</definedName>
    <definedName name="_41__123Graph_XCHART_22" localSheetId="23" hidden="1">#REF!</definedName>
    <definedName name="_41__123Graph_XCHART_22" localSheetId="15" hidden="1">#REF!</definedName>
    <definedName name="_41__123Graph_XCHART_22" localSheetId="27" hidden="1">#REF!</definedName>
    <definedName name="_41__123Graph_XCHART_22" localSheetId="10" hidden="1">#REF!</definedName>
    <definedName name="_41__123Graph_XCHART_22" localSheetId="19" hidden="1">#REF!</definedName>
    <definedName name="_41__123Graph_XCHART_22" localSheetId="9" hidden="1">#REF!</definedName>
    <definedName name="_41__123Graph_XCHART_22" localSheetId="5" hidden="1">#REF!</definedName>
    <definedName name="_41__123Graph_XCHART_22" localSheetId="18" hidden="1">#REF!</definedName>
    <definedName name="_41__123Graph_XCHART_22" localSheetId="0" hidden="1">#REF!</definedName>
    <definedName name="_41__123Graph_XCHART_22" hidden="1">#REF!</definedName>
    <definedName name="_42__123Graph_XCHART_23" localSheetId="16" hidden="1">#REF!</definedName>
    <definedName name="_42__123Graph_XCHART_23" localSheetId="29" hidden="1">#REF!</definedName>
    <definedName name="_42__123Graph_XCHART_23" localSheetId="30" hidden="1">#REF!</definedName>
    <definedName name="_42__123Graph_XCHART_23" localSheetId="17" hidden="1">#REF!</definedName>
    <definedName name="_42__123Graph_XCHART_23" localSheetId="32" hidden="1">#REF!</definedName>
    <definedName name="_42__123Graph_XCHART_23" localSheetId="33" hidden="1">#REF!</definedName>
    <definedName name="_42__123Graph_XCHART_23" localSheetId="34" hidden="1">#REF!</definedName>
    <definedName name="_42__123Graph_XCHART_23" localSheetId="35" hidden="1">#REF!</definedName>
    <definedName name="_42__123Graph_XCHART_23" localSheetId="36" hidden="1">#REF!</definedName>
    <definedName name="_42__123Graph_XCHART_23" localSheetId="8" hidden="1">#REF!</definedName>
    <definedName name="_42__123Graph_XCHART_23" localSheetId="11" hidden="1">#REF!</definedName>
    <definedName name="_42__123Graph_XCHART_23" localSheetId="7" hidden="1">#REF!</definedName>
    <definedName name="_42__123Graph_XCHART_23" localSheetId="23" hidden="1">#REF!</definedName>
    <definedName name="_42__123Graph_XCHART_23" localSheetId="15" hidden="1">#REF!</definedName>
    <definedName name="_42__123Graph_XCHART_23" localSheetId="27" hidden="1">#REF!</definedName>
    <definedName name="_42__123Graph_XCHART_23" localSheetId="10" hidden="1">#REF!</definedName>
    <definedName name="_42__123Graph_XCHART_23" localSheetId="19" hidden="1">#REF!</definedName>
    <definedName name="_42__123Graph_XCHART_23" localSheetId="9" hidden="1">#REF!</definedName>
    <definedName name="_42__123Graph_XCHART_23" localSheetId="5" hidden="1">#REF!</definedName>
    <definedName name="_42__123Graph_XCHART_23" localSheetId="18" hidden="1">#REF!</definedName>
    <definedName name="_42__123Graph_XCHART_23" localSheetId="0" hidden="1">#REF!</definedName>
    <definedName name="_42__123Graph_XCHART_23" hidden="1">#REF!</definedName>
    <definedName name="_43__123Graph_XCHART_24" localSheetId="16" hidden="1">#REF!</definedName>
    <definedName name="_43__123Graph_XCHART_24" localSheetId="29" hidden="1">#REF!</definedName>
    <definedName name="_43__123Graph_XCHART_24" localSheetId="30" hidden="1">#REF!</definedName>
    <definedName name="_43__123Graph_XCHART_24" localSheetId="17" hidden="1">#REF!</definedName>
    <definedName name="_43__123Graph_XCHART_24" localSheetId="32" hidden="1">#REF!</definedName>
    <definedName name="_43__123Graph_XCHART_24" localSheetId="33" hidden="1">#REF!</definedName>
    <definedName name="_43__123Graph_XCHART_24" localSheetId="34" hidden="1">#REF!</definedName>
    <definedName name="_43__123Graph_XCHART_24" localSheetId="35" hidden="1">#REF!</definedName>
    <definedName name="_43__123Graph_XCHART_24" localSheetId="36" hidden="1">#REF!</definedName>
    <definedName name="_43__123Graph_XCHART_24" localSheetId="8" hidden="1">#REF!</definedName>
    <definedName name="_43__123Graph_XCHART_24" localSheetId="11" hidden="1">#REF!</definedName>
    <definedName name="_43__123Graph_XCHART_24" localSheetId="7" hidden="1">#REF!</definedName>
    <definedName name="_43__123Graph_XCHART_24" localSheetId="23" hidden="1">#REF!</definedName>
    <definedName name="_43__123Graph_XCHART_24" localSheetId="15" hidden="1">#REF!</definedName>
    <definedName name="_43__123Graph_XCHART_24" localSheetId="27" hidden="1">#REF!</definedName>
    <definedName name="_43__123Graph_XCHART_24" localSheetId="10" hidden="1">#REF!</definedName>
    <definedName name="_43__123Graph_XCHART_24" localSheetId="19" hidden="1">#REF!</definedName>
    <definedName name="_43__123Graph_XCHART_24" localSheetId="9" hidden="1">#REF!</definedName>
    <definedName name="_43__123Graph_XCHART_24" localSheetId="5" hidden="1">#REF!</definedName>
    <definedName name="_43__123Graph_XCHART_24" localSheetId="18" hidden="1">#REF!</definedName>
    <definedName name="_43__123Graph_XCHART_24" localSheetId="0" hidden="1">#REF!</definedName>
    <definedName name="_43__123Graph_XCHART_24" hidden="1">#REF!</definedName>
    <definedName name="_44__123Graph_XCHART_25" localSheetId="16" hidden="1">#REF!</definedName>
    <definedName name="_44__123Graph_XCHART_25" localSheetId="29" hidden="1">#REF!</definedName>
    <definedName name="_44__123Graph_XCHART_25" localSheetId="30" hidden="1">#REF!</definedName>
    <definedName name="_44__123Graph_XCHART_25" localSheetId="17" hidden="1">#REF!</definedName>
    <definedName name="_44__123Graph_XCHART_25" localSheetId="32" hidden="1">#REF!</definedName>
    <definedName name="_44__123Graph_XCHART_25" localSheetId="33" hidden="1">#REF!</definedName>
    <definedName name="_44__123Graph_XCHART_25" localSheetId="34" hidden="1">#REF!</definedName>
    <definedName name="_44__123Graph_XCHART_25" localSheetId="35" hidden="1">#REF!</definedName>
    <definedName name="_44__123Graph_XCHART_25" localSheetId="36" hidden="1">#REF!</definedName>
    <definedName name="_44__123Graph_XCHART_25" localSheetId="8" hidden="1">#REF!</definedName>
    <definedName name="_44__123Graph_XCHART_25" localSheetId="11" hidden="1">#REF!</definedName>
    <definedName name="_44__123Graph_XCHART_25" localSheetId="7" hidden="1">#REF!</definedName>
    <definedName name="_44__123Graph_XCHART_25" localSheetId="23" hidden="1">#REF!</definedName>
    <definedName name="_44__123Graph_XCHART_25" localSheetId="15" hidden="1">#REF!</definedName>
    <definedName name="_44__123Graph_XCHART_25" localSheetId="27" hidden="1">#REF!</definedName>
    <definedName name="_44__123Graph_XCHART_25" localSheetId="10" hidden="1">#REF!</definedName>
    <definedName name="_44__123Graph_XCHART_25" localSheetId="19" hidden="1">#REF!</definedName>
    <definedName name="_44__123Graph_XCHART_25" localSheetId="9" hidden="1">#REF!</definedName>
    <definedName name="_44__123Graph_XCHART_25" localSheetId="5" hidden="1">#REF!</definedName>
    <definedName name="_44__123Graph_XCHART_25" localSheetId="18" hidden="1">#REF!</definedName>
    <definedName name="_44__123Graph_XCHART_25" localSheetId="0" hidden="1">#REF!</definedName>
    <definedName name="_44__123Graph_XCHART_25" hidden="1">#REF!</definedName>
    <definedName name="_45__123Graph_XCHART_26" localSheetId="16" hidden="1">#REF!</definedName>
    <definedName name="_45__123Graph_XCHART_26" localSheetId="29" hidden="1">#REF!</definedName>
    <definedName name="_45__123Graph_XCHART_26" localSheetId="30" hidden="1">#REF!</definedName>
    <definedName name="_45__123Graph_XCHART_26" localSheetId="17" hidden="1">#REF!</definedName>
    <definedName name="_45__123Graph_XCHART_26" localSheetId="32" hidden="1">#REF!</definedName>
    <definedName name="_45__123Graph_XCHART_26" localSheetId="33" hidden="1">#REF!</definedName>
    <definedName name="_45__123Graph_XCHART_26" localSheetId="34" hidden="1">#REF!</definedName>
    <definedName name="_45__123Graph_XCHART_26" localSheetId="35" hidden="1">#REF!</definedName>
    <definedName name="_45__123Graph_XCHART_26" localSheetId="36" hidden="1">#REF!</definedName>
    <definedName name="_45__123Graph_XCHART_26" localSheetId="8" hidden="1">#REF!</definedName>
    <definedName name="_45__123Graph_XCHART_26" localSheetId="11" hidden="1">#REF!</definedName>
    <definedName name="_45__123Graph_XCHART_26" localSheetId="7" hidden="1">#REF!</definedName>
    <definedName name="_45__123Graph_XCHART_26" localSheetId="23" hidden="1">#REF!</definedName>
    <definedName name="_45__123Graph_XCHART_26" localSheetId="15" hidden="1">#REF!</definedName>
    <definedName name="_45__123Graph_XCHART_26" localSheetId="27" hidden="1">#REF!</definedName>
    <definedName name="_45__123Graph_XCHART_26" localSheetId="10" hidden="1">#REF!</definedName>
    <definedName name="_45__123Graph_XCHART_26" localSheetId="19" hidden="1">#REF!</definedName>
    <definedName name="_45__123Graph_XCHART_26" localSheetId="9" hidden="1">#REF!</definedName>
    <definedName name="_45__123Graph_XCHART_26" localSheetId="5" hidden="1">#REF!</definedName>
    <definedName name="_45__123Graph_XCHART_26" localSheetId="18" hidden="1">#REF!</definedName>
    <definedName name="_45__123Graph_XCHART_26" localSheetId="0" hidden="1">#REF!</definedName>
    <definedName name="_45__123Graph_XCHART_26" hidden="1">#REF!</definedName>
    <definedName name="_46__123Graph_XCHART_27" localSheetId="16" hidden="1">#REF!</definedName>
    <definedName name="_46__123Graph_XCHART_27" localSheetId="29" hidden="1">#REF!</definedName>
    <definedName name="_46__123Graph_XCHART_27" localSheetId="30" hidden="1">#REF!</definedName>
    <definedName name="_46__123Graph_XCHART_27" localSheetId="17" hidden="1">#REF!</definedName>
    <definedName name="_46__123Graph_XCHART_27" localSheetId="32" hidden="1">#REF!</definedName>
    <definedName name="_46__123Graph_XCHART_27" localSheetId="33" hidden="1">#REF!</definedName>
    <definedName name="_46__123Graph_XCHART_27" localSheetId="34" hidden="1">#REF!</definedName>
    <definedName name="_46__123Graph_XCHART_27" localSheetId="35" hidden="1">#REF!</definedName>
    <definedName name="_46__123Graph_XCHART_27" localSheetId="36" hidden="1">#REF!</definedName>
    <definedName name="_46__123Graph_XCHART_27" localSheetId="8" hidden="1">#REF!</definedName>
    <definedName name="_46__123Graph_XCHART_27" localSheetId="11" hidden="1">#REF!</definedName>
    <definedName name="_46__123Graph_XCHART_27" localSheetId="7" hidden="1">#REF!</definedName>
    <definedName name="_46__123Graph_XCHART_27" localSheetId="23" hidden="1">#REF!</definedName>
    <definedName name="_46__123Graph_XCHART_27" localSheetId="15" hidden="1">#REF!</definedName>
    <definedName name="_46__123Graph_XCHART_27" localSheetId="27" hidden="1">#REF!</definedName>
    <definedName name="_46__123Graph_XCHART_27" localSheetId="10" hidden="1">#REF!</definedName>
    <definedName name="_46__123Graph_XCHART_27" localSheetId="19" hidden="1">#REF!</definedName>
    <definedName name="_46__123Graph_XCHART_27" localSheetId="9" hidden="1">#REF!</definedName>
    <definedName name="_46__123Graph_XCHART_27" localSheetId="5" hidden="1">#REF!</definedName>
    <definedName name="_46__123Graph_XCHART_27" localSheetId="18" hidden="1">#REF!</definedName>
    <definedName name="_46__123Graph_XCHART_27" localSheetId="0" hidden="1">#REF!</definedName>
    <definedName name="_46__123Graph_XCHART_27" hidden="1">#REF!</definedName>
    <definedName name="_47__123Graph_XCHART_28" localSheetId="16" hidden="1">#REF!</definedName>
    <definedName name="_47__123Graph_XCHART_28" localSheetId="29" hidden="1">#REF!</definedName>
    <definedName name="_47__123Graph_XCHART_28" localSheetId="30" hidden="1">#REF!</definedName>
    <definedName name="_47__123Graph_XCHART_28" localSheetId="17" hidden="1">#REF!</definedName>
    <definedName name="_47__123Graph_XCHART_28" localSheetId="32" hidden="1">#REF!</definedName>
    <definedName name="_47__123Graph_XCHART_28" localSheetId="33" hidden="1">#REF!</definedName>
    <definedName name="_47__123Graph_XCHART_28" localSheetId="34" hidden="1">#REF!</definedName>
    <definedName name="_47__123Graph_XCHART_28" localSheetId="35" hidden="1">#REF!</definedName>
    <definedName name="_47__123Graph_XCHART_28" localSheetId="36" hidden="1">#REF!</definedName>
    <definedName name="_47__123Graph_XCHART_28" localSheetId="8" hidden="1">#REF!</definedName>
    <definedName name="_47__123Graph_XCHART_28" localSheetId="11" hidden="1">#REF!</definedName>
    <definedName name="_47__123Graph_XCHART_28" localSheetId="7" hidden="1">#REF!</definedName>
    <definedName name="_47__123Graph_XCHART_28" localSheetId="23" hidden="1">#REF!</definedName>
    <definedName name="_47__123Graph_XCHART_28" localSheetId="15" hidden="1">#REF!</definedName>
    <definedName name="_47__123Graph_XCHART_28" localSheetId="27" hidden="1">#REF!</definedName>
    <definedName name="_47__123Graph_XCHART_28" localSheetId="10" hidden="1">#REF!</definedName>
    <definedName name="_47__123Graph_XCHART_28" localSheetId="19" hidden="1">#REF!</definedName>
    <definedName name="_47__123Graph_XCHART_28" localSheetId="9" hidden="1">#REF!</definedName>
    <definedName name="_47__123Graph_XCHART_28" localSheetId="5" hidden="1">#REF!</definedName>
    <definedName name="_47__123Graph_XCHART_28" localSheetId="18" hidden="1">#REF!</definedName>
    <definedName name="_47__123Graph_XCHART_28" localSheetId="0" hidden="1">#REF!</definedName>
    <definedName name="_47__123Graph_XCHART_28" hidden="1">#REF!</definedName>
    <definedName name="_48__123Graph_XCHART_29" localSheetId="16" hidden="1">#REF!</definedName>
    <definedName name="_48__123Graph_XCHART_29" localSheetId="29" hidden="1">#REF!</definedName>
    <definedName name="_48__123Graph_XCHART_29" localSheetId="30" hidden="1">#REF!</definedName>
    <definedName name="_48__123Graph_XCHART_29" localSheetId="17" hidden="1">#REF!</definedName>
    <definedName name="_48__123Graph_XCHART_29" localSheetId="32" hidden="1">#REF!</definedName>
    <definedName name="_48__123Graph_XCHART_29" localSheetId="33" hidden="1">#REF!</definedName>
    <definedName name="_48__123Graph_XCHART_29" localSheetId="34" hidden="1">#REF!</definedName>
    <definedName name="_48__123Graph_XCHART_29" localSheetId="35" hidden="1">#REF!</definedName>
    <definedName name="_48__123Graph_XCHART_29" localSheetId="36" hidden="1">#REF!</definedName>
    <definedName name="_48__123Graph_XCHART_29" localSheetId="8" hidden="1">#REF!</definedName>
    <definedName name="_48__123Graph_XCHART_29" localSheetId="11" hidden="1">#REF!</definedName>
    <definedName name="_48__123Graph_XCHART_29" localSheetId="7" hidden="1">#REF!</definedName>
    <definedName name="_48__123Graph_XCHART_29" localSheetId="23" hidden="1">#REF!</definedName>
    <definedName name="_48__123Graph_XCHART_29" localSheetId="15" hidden="1">#REF!</definedName>
    <definedName name="_48__123Graph_XCHART_29" localSheetId="27" hidden="1">#REF!</definedName>
    <definedName name="_48__123Graph_XCHART_29" localSheetId="10" hidden="1">#REF!</definedName>
    <definedName name="_48__123Graph_XCHART_29" localSheetId="19" hidden="1">#REF!</definedName>
    <definedName name="_48__123Graph_XCHART_29" localSheetId="9" hidden="1">#REF!</definedName>
    <definedName name="_48__123Graph_XCHART_29" localSheetId="5" hidden="1">#REF!</definedName>
    <definedName name="_48__123Graph_XCHART_29" localSheetId="18" hidden="1">#REF!</definedName>
    <definedName name="_48__123Graph_XCHART_29" localSheetId="0" hidden="1">#REF!</definedName>
    <definedName name="_48__123Graph_XCHART_29" hidden="1">#REF!</definedName>
    <definedName name="_49__123Graph_XCHART_3" localSheetId="16" hidden="1">#REF!</definedName>
    <definedName name="_49__123Graph_XCHART_3" localSheetId="29" hidden="1">#REF!</definedName>
    <definedName name="_49__123Graph_XCHART_3" localSheetId="30" hidden="1">#REF!</definedName>
    <definedName name="_49__123Graph_XCHART_3" localSheetId="17" hidden="1">#REF!</definedName>
    <definedName name="_49__123Graph_XCHART_3" localSheetId="32" hidden="1">#REF!</definedName>
    <definedName name="_49__123Graph_XCHART_3" localSheetId="33" hidden="1">#REF!</definedName>
    <definedName name="_49__123Graph_XCHART_3" localSheetId="34" hidden="1">#REF!</definedName>
    <definedName name="_49__123Graph_XCHART_3" localSheetId="35" hidden="1">#REF!</definedName>
    <definedName name="_49__123Graph_XCHART_3" localSheetId="36" hidden="1">#REF!</definedName>
    <definedName name="_49__123Graph_XCHART_3" localSheetId="8" hidden="1">#REF!</definedName>
    <definedName name="_49__123Graph_XCHART_3" localSheetId="11" hidden="1">#REF!</definedName>
    <definedName name="_49__123Graph_XCHART_3" localSheetId="7" hidden="1">#REF!</definedName>
    <definedName name="_49__123Graph_XCHART_3" localSheetId="23" hidden="1">#REF!</definedName>
    <definedName name="_49__123Graph_XCHART_3" localSheetId="15" hidden="1">#REF!</definedName>
    <definedName name="_49__123Graph_XCHART_3" localSheetId="27" hidden="1">#REF!</definedName>
    <definedName name="_49__123Graph_XCHART_3" localSheetId="10" hidden="1">#REF!</definedName>
    <definedName name="_49__123Graph_XCHART_3" localSheetId="19" hidden="1">#REF!</definedName>
    <definedName name="_49__123Graph_XCHART_3" localSheetId="9" hidden="1">#REF!</definedName>
    <definedName name="_49__123Graph_XCHART_3" localSheetId="5" hidden="1">#REF!</definedName>
    <definedName name="_49__123Graph_XCHART_3" localSheetId="18" hidden="1">#REF!</definedName>
    <definedName name="_49__123Graph_XCHART_3" localSheetId="0" hidden="1">#REF!</definedName>
    <definedName name="_49__123Graph_XCHART_3" hidden="1">#REF!</definedName>
    <definedName name="_5__123Graph_ACHART_15" localSheetId="16" hidden="1">#REF!</definedName>
    <definedName name="_5__123Graph_ACHART_15" localSheetId="29" hidden="1">#REF!</definedName>
    <definedName name="_5__123Graph_ACHART_15" localSheetId="30" hidden="1">#REF!</definedName>
    <definedName name="_5__123Graph_ACHART_15" localSheetId="17" hidden="1">#REF!</definedName>
    <definedName name="_5__123Graph_ACHART_15" localSheetId="32" hidden="1">#REF!</definedName>
    <definedName name="_5__123Graph_ACHART_15" localSheetId="33" hidden="1">#REF!</definedName>
    <definedName name="_5__123Graph_ACHART_15" localSheetId="34" hidden="1">#REF!</definedName>
    <definedName name="_5__123Graph_ACHART_15" localSheetId="35" hidden="1">#REF!</definedName>
    <definedName name="_5__123Graph_ACHART_15" localSheetId="36" hidden="1">#REF!</definedName>
    <definedName name="_5__123Graph_ACHART_15" localSheetId="8" hidden="1">#REF!</definedName>
    <definedName name="_5__123Graph_ACHART_15" localSheetId="11" hidden="1">#REF!</definedName>
    <definedName name="_5__123Graph_ACHART_15" localSheetId="7" hidden="1">#REF!</definedName>
    <definedName name="_5__123Graph_ACHART_15" localSheetId="23" hidden="1">#REF!</definedName>
    <definedName name="_5__123Graph_ACHART_15" localSheetId="15" hidden="1">#REF!</definedName>
    <definedName name="_5__123Graph_ACHART_15" localSheetId="27" hidden="1">#REF!</definedName>
    <definedName name="_5__123Graph_ACHART_15" localSheetId="10" hidden="1">#REF!</definedName>
    <definedName name="_5__123Graph_ACHART_15" localSheetId="19" hidden="1">#REF!</definedName>
    <definedName name="_5__123Graph_ACHART_15" localSheetId="9" hidden="1">#REF!</definedName>
    <definedName name="_5__123Graph_ACHART_15" localSheetId="5" hidden="1">#REF!</definedName>
    <definedName name="_5__123Graph_ACHART_15" localSheetId="18" hidden="1">#REF!</definedName>
    <definedName name="_5__123Graph_ACHART_15" localSheetId="0" hidden="1">#REF!</definedName>
    <definedName name="_5__123Graph_ACHART_15" hidden="1">#REF!</definedName>
    <definedName name="_50__123Graph_XCHART_30" localSheetId="16" hidden="1">#REF!</definedName>
    <definedName name="_50__123Graph_XCHART_30" localSheetId="29" hidden="1">#REF!</definedName>
    <definedName name="_50__123Graph_XCHART_30" localSheetId="30" hidden="1">#REF!</definedName>
    <definedName name="_50__123Graph_XCHART_30" localSheetId="17" hidden="1">#REF!</definedName>
    <definedName name="_50__123Graph_XCHART_30" localSheetId="32" hidden="1">#REF!</definedName>
    <definedName name="_50__123Graph_XCHART_30" localSheetId="33" hidden="1">#REF!</definedName>
    <definedName name="_50__123Graph_XCHART_30" localSheetId="34" hidden="1">#REF!</definedName>
    <definedName name="_50__123Graph_XCHART_30" localSheetId="35" hidden="1">#REF!</definedName>
    <definedName name="_50__123Graph_XCHART_30" localSheetId="36" hidden="1">#REF!</definedName>
    <definedName name="_50__123Graph_XCHART_30" localSheetId="8" hidden="1">#REF!</definedName>
    <definedName name="_50__123Graph_XCHART_30" localSheetId="11" hidden="1">#REF!</definedName>
    <definedName name="_50__123Graph_XCHART_30" localSheetId="7" hidden="1">#REF!</definedName>
    <definedName name="_50__123Graph_XCHART_30" localSheetId="23" hidden="1">#REF!</definedName>
    <definedName name="_50__123Graph_XCHART_30" localSheetId="15" hidden="1">#REF!</definedName>
    <definedName name="_50__123Graph_XCHART_30" localSheetId="27" hidden="1">#REF!</definedName>
    <definedName name="_50__123Graph_XCHART_30" localSheetId="10" hidden="1">#REF!</definedName>
    <definedName name="_50__123Graph_XCHART_30" localSheetId="19" hidden="1">#REF!</definedName>
    <definedName name="_50__123Graph_XCHART_30" localSheetId="9" hidden="1">#REF!</definedName>
    <definedName name="_50__123Graph_XCHART_30" localSheetId="5" hidden="1">#REF!</definedName>
    <definedName name="_50__123Graph_XCHART_30" localSheetId="18" hidden="1">#REF!</definedName>
    <definedName name="_50__123Graph_XCHART_30" localSheetId="0" hidden="1">#REF!</definedName>
    <definedName name="_50__123Graph_XCHART_30" hidden="1">#REF!</definedName>
    <definedName name="_51__123Graph_XCHART_31" localSheetId="16" hidden="1">#REF!</definedName>
    <definedName name="_51__123Graph_XCHART_31" localSheetId="29" hidden="1">#REF!</definedName>
    <definedName name="_51__123Graph_XCHART_31" localSheetId="30" hidden="1">#REF!</definedName>
    <definedName name="_51__123Graph_XCHART_31" localSheetId="17" hidden="1">#REF!</definedName>
    <definedName name="_51__123Graph_XCHART_31" localSheetId="32" hidden="1">#REF!</definedName>
    <definedName name="_51__123Graph_XCHART_31" localSheetId="33" hidden="1">#REF!</definedName>
    <definedName name="_51__123Graph_XCHART_31" localSheetId="34" hidden="1">#REF!</definedName>
    <definedName name="_51__123Graph_XCHART_31" localSheetId="35" hidden="1">#REF!</definedName>
    <definedName name="_51__123Graph_XCHART_31" localSheetId="36" hidden="1">#REF!</definedName>
    <definedName name="_51__123Graph_XCHART_31" localSheetId="8" hidden="1">#REF!</definedName>
    <definedName name="_51__123Graph_XCHART_31" localSheetId="11" hidden="1">#REF!</definedName>
    <definedName name="_51__123Graph_XCHART_31" localSheetId="7" hidden="1">#REF!</definedName>
    <definedName name="_51__123Graph_XCHART_31" localSheetId="23" hidden="1">#REF!</definedName>
    <definedName name="_51__123Graph_XCHART_31" localSheetId="15" hidden="1">#REF!</definedName>
    <definedName name="_51__123Graph_XCHART_31" localSheetId="27" hidden="1">#REF!</definedName>
    <definedName name="_51__123Graph_XCHART_31" localSheetId="10" hidden="1">#REF!</definedName>
    <definedName name="_51__123Graph_XCHART_31" localSheetId="19" hidden="1">#REF!</definedName>
    <definedName name="_51__123Graph_XCHART_31" localSheetId="9" hidden="1">#REF!</definedName>
    <definedName name="_51__123Graph_XCHART_31" localSheetId="5" hidden="1">#REF!</definedName>
    <definedName name="_51__123Graph_XCHART_31" localSheetId="18" hidden="1">#REF!</definedName>
    <definedName name="_51__123Graph_XCHART_31" localSheetId="0" hidden="1">#REF!</definedName>
    <definedName name="_51__123Graph_XCHART_31" hidden="1">#REF!</definedName>
    <definedName name="_52__123Graph_XCHART_32" localSheetId="16" hidden="1">#REF!</definedName>
    <definedName name="_52__123Graph_XCHART_32" localSheetId="29" hidden="1">#REF!</definedName>
    <definedName name="_52__123Graph_XCHART_32" localSheetId="30" hidden="1">#REF!</definedName>
    <definedName name="_52__123Graph_XCHART_32" localSheetId="17" hidden="1">#REF!</definedName>
    <definedName name="_52__123Graph_XCHART_32" localSheetId="32" hidden="1">#REF!</definedName>
    <definedName name="_52__123Graph_XCHART_32" localSheetId="33" hidden="1">#REF!</definedName>
    <definedName name="_52__123Graph_XCHART_32" localSheetId="34" hidden="1">#REF!</definedName>
    <definedName name="_52__123Graph_XCHART_32" localSheetId="35" hidden="1">#REF!</definedName>
    <definedName name="_52__123Graph_XCHART_32" localSheetId="36" hidden="1">#REF!</definedName>
    <definedName name="_52__123Graph_XCHART_32" localSheetId="8" hidden="1">#REF!</definedName>
    <definedName name="_52__123Graph_XCHART_32" localSheetId="11" hidden="1">#REF!</definedName>
    <definedName name="_52__123Graph_XCHART_32" localSheetId="7" hidden="1">#REF!</definedName>
    <definedName name="_52__123Graph_XCHART_32" localSheetId="23" hidden="1">#REF!</definedName>
    <definedName name="_52__123Graph_XCHART_32" localSheetId="15" hidden="1">#REF!</definedName>
    <definedName name="_52__123Graph_XCHART_32" localSheetId="27" hidden="1">#REF!</definedName>
    <definedName name="_52__123Graph_XCHART_32" localSheetId="10" hidden="1">#REF!</definedName>
    <definedName name="_52__123Graph_XCHART_32" localSheetId="19" hidden="1">#REF!</definedName>
    <definedName name="_52__123Graph_XCHART_32" localSheetId="9" hidden="1">#REF!</definedName>
    <definedName name="_52__123Graph_XCHART_32" localSheetId="5" hidden="1">#REF!</definedName>
    <definedName name="_52__123Graph_XCHART_32" localSheetId="18" hidden="1">#REF!</definedName>
    <definedName name="_52__123Graph_XCHART_32" localSheetId="0" hidden="1">#REF!</definedName>
    <definedName name="_52__123Graph_XCHART_32" hidden="1">#REF!</definedName>
    <definedName name="_53__123Graph_XCHART_4" localSheetId="16" hidden="1">#REF!</definedName>
    <definedName name="_53__123Graph_XCHART_4" localSheetId="29" hidden="1">#REF!</definedName>
    <definedName name="_53__123Graph_XCHART_4" localSheetId="30" hidden="1">#REF!</definedName>
    <definedName name="_53__123Graph_XCHART_4" localSheetId="17" hidden="1">#REF!</definedName>
    <definedName name="_53__123Graph_XCHART_4" localSheetId="32" hidden="1">#REF!</definedName>
    <definedName name="_53__123Graph_XCHART_4" localSheetId="33" hidden="1">#REF!</definedName>
    <definedName name="_53__123Graph_XCHART_4" localSheetId="34" hidden="1">#REF!</definedName>
    <definedName name="_53__123Graph_XCHART_4" localSheetId="35" hidden="1">#REF!</definedName>
    <definedName name="_53__123Graph_XCHART_4" localSheetId="36" hidden="1">#REF!</definedName>
    <definedName name="_53__123Graph_XCHART_4" localSheetId="8" hidden="1">#REF!</definedName>
    <definedName name="_53__123Graph_XCHART_4" localSheetId="11" hidden="1">#REF!</definedName>
    <definedName name="_53__123Graph_XCHART_4" localSheetId="7" hidden="1">#REF!</definedName>
    <definedName name="_53__123Graph_XCHART_4" localSheetId="23" hidden="1">#REF!</definedName>
    <definedName name="_53__123Graph_XCHART_4" localSheetId="15" hidden="1">#REF!</definedName>
    <definedName name="_53__123Graph_XCHART_4" localSheetId="27" hidden="1">#REF!</definedName>
    <definedName name="_53__123Graph_XCHART_4" localSheetId="10" hidden="1">#REF!</definedName>
    <definedName name="_53__123Graph_XCHART_4" localSheetId="19" hidden="1">#REF!</definedName>
    <definedName name="_53__123Graph_XCHART_4" localSheetId="9" hidden="1">#REF!</definedName>
    <definedName name="_53__123Graph_XCHART_4" localSheetId="5" hidden="1">#REF!</definedName>
    <definedName name="_53__123Graph_XCHART_4" localSheetId="18" hidden="1">#REF!</definedName>
    <definedName name="_53__123Graph_XCHART_4" localSheetId="0" hidden="1">#REF!</definedName>
    <definedName name="_53__123Graph_XCHART_4" hidden="1">#REF!</definedName>
    <definedName name="_54__123Graph_XCHART_5" localSheetId="16" hidden="1">#REF!</definedName>
    <definedName name="_54__123Graph_XCHART_5" localSheetId="29" hidden="1">#REF!</definedName>
    <definedName name="_54__123Graph_XCHART_5" localSheetId="30" hidden="1">#REF!</definedName>
    <definedName name="_54__123Graph_XCHART_5" localSheetId="17" hidden="1">#REF!</definedName>
    <definedName name="_54__123Graph_XCHART_5" localSheetId="32" hidden="1">#REF!</definedName>
    <definedName name="_54__123Graph_XCHART_5" localSheetId="33" hidden="1">#REF!</definedName>
    <definedName name="_54__123Graph_XCHART_5" localSheetId="34" hidden="1">#REF!</definedName>
    <definedName name="_54__123Graph_XCHART_5" localSheetId="35" hidden="1">#REF!</definedName>
    <definedName name="_54__123Graph_XCHART_5" localSheetId="36" hidden="1">#REF!</definedName>
    <definedName name="_54__123Graph_XCHART_5" localSheetId="8" hidden="1">#REF!</definedName>
    <definedName name="_54__123Graph_XCHART_5" localSheetId="11" hidden="1">#REF!</definedName>
    <definedName name="_54__123Graph_XCHART_5" localSheetId="7" hidden="1">#REF!</definedName>
    <definedName name="_54__123Graph_XCHART_5" localSheetId="23" hidden="1">#REF!</definedName>
    <definedName name="_54__123Graph_XCHART_5" localSheetId="15" hidden="1">#REF!</definedName>
    <definedName name="_54__123Graph_XCHART_5" localSheetId="27" hidden="1">#REF!</definedName>
    <definedName name="_54__123Graph_XCHART_5" localSheetId="10" hidden="1">#REF!</definedName>
    <definedName name="_54__123Graph_XCHART_5" localSheetId="19" hidden="1">#REF!</definedName>
    <definedName name="_54__123Graph_XCHART_5" localSheetId="9" hidden="1">#REF!</definedName>
    <definedName name="_54__123Graph_XCHART_5" localSheetId="5" hidden="1">#REF!</definedName>
    <definedName name="_54__123Graph_XCHART_5" localSheetId="18" hidden="1">#REF!</definedName>
    <definedName name="_54__123Graph_XCHART_5" localSheetId="0" hidden="1">#REF!</definedName>
    <definedName name="_54__123Graph_XCHART_5" hidden="1">#REF!</definedName>
    <definedName name="_55__123Graph_XCHART_6" localSheetId="16" hidden="1">#REF!</definedName>
    <definedName name="_55__123Graph_XCHART_6" localSheetId="29" hidden="1">#REF!</definedName>
    <definedName name="_55__123Graph_XCHART_6" localSheetId="30" hidden="1">#REF!</definedName>
    <definedName name="_55__123Graph_XCHART_6" localSheetId="17" hidden="1">#REF!</definedName>
    <definedName name="_55__123Graph_XCHART_6" localSheetId="32" hidden="1">#REF!</definedName>
    <definedName name="_55__123Graph_XCHART_6" localSheetId="33" hidden="1">#REF!</definedName>
    <definedName name="_55__123Graph_XCHART_6" localSheetId="34" hidden="1">#REF!</definedName>
    <definedName name="_55__123Graph_XCHART_6" localSheetId="35" hidden="1">#REF!</definedName>
    <definedName name="_55__123Graph_XCHART_6" localSheetId="36" hidden="1">#REF!</definedName>
    <definedName name="_55__123Graph_XCHART_6" localSheetId="8" hidden="1">#REF!</definedName>
    <definedName name="_55__123Graph_XCHART_6" localSheetId="11" hidden="1">#REF!</definedName>
    <definedName name="_55__123Graph_XCHART_6" localSheetId="7" hidden="1">#REF!</definedName>
    <definedName name="_55__123Graph_XCHART_6" localSheetId="23" hidden="1">#REF!</definedName>
    <definedName name="_55__123Graph_XCHART_6" localSheetId="15" hidden="1">#REF!</definedName>
    <definedName name="_55__123Graph_XCHART_6" localSheetId="27" hidden="1">#REF!</definedName>
    <definedName name="_55__123Graph_XCHART_6" localSheetId="10" hidden="1">#REF!</definedName>
    <definedName name="_55__123Graph_XCHART_6" localSheetId="19" hidden="1">#REF!</definedName>
    <definedName name="_55__123Graph_XCHART_6" localSheetId="9" hidden="1">#REF!</definedName>
    <definedName name="_55__123Graph_XCHART_6" localSheetId="5" hidden="1">#REF!</definedName>
    <definedName name="_55__123Graph_XCHART_6" localSheetId="18" hidden="1">#REF!</definedName>
    <definedName name="_55__123Graph_XCHART_6" localSheetId="0" hidden="1">#REF!</definedName>
    <definedName name="_55__123Graph_XCHART_6" hidden="1">#REF!</definedName>
    <definedName name="_56__123Graph_XCHART_7" localSheetId="16" hidden="1">#REF!</definedName>
    <definedName name="_56__123Graph_XCHART_7" localSheetId="29" hidden="1">#REF!</definedName>
    <definedName name="_56__123Graph_XCHART_7" localSheetId="30" hidden="1">#REF!</definedName>
    <definedName name="_56__123Graph_XCHART_7" localSheetId="17" hidden="1">#REF!</definedName>
    <definedName name="_56__123Graph_XCHART_7" localSheetId="32" hidden="1">#REF!</definedName>
    <definedName name="_56__123Graph_XCHART_7" localSheetId="33" hidden="1">#REF!</definedName>
    <definedName name="_56__123Graph_XCHART_7" localSheetId="34" hidden="1">#REF!</definedName>
    <definedName name="_56__123Graph_XCHART_7" localSheetId="35" hidden="1">#REF!</definedName>
    <definedName name="_56__123Graph_XCHART_7" localSheetId="36" hidden="1">#REF!</definedName>
    <definedName name="_56__123Graph_XCHART_7" localSheetId="8" hidden="1">#REF!</definedName>
    <definedName name="_56__123Graph_XCHART_7" localSheetId="11" hidden="1">#REF!</definedName>
    <definedName name="_56__123Graph_XCHART_7" localSheetId="7" hidden="1">#REF!</definedName>
    <definedName name="_56__123Graph_XCHART_7" localSheetId="23" hidden="1">#REF!</definedName>
    <definedName name="_56__123Graph_XCHART_7" localSheetId="15" hidden="1">#REF!</definedName>
    <definedName name="_56__123Graph_XCHART_7" localSheetId="27" hidden="1">#REF!</definedName>
    <definedName name="_56__123Graph_XCHART_7" localSheetId="10" hidden="1">#REF!</definedName>
    <definedName name="_56__123Graph_XCHART_7" localSheetId="19" hidden="1">#REF!</definedName>
    <definedName name="_56__123Graph_XCHART_7" localSheetId="9" hidden="1">#REF!</definedName>
    <definedName name="_56__123Graph_XCHART_7" localSheetId="5" hidden="1">#REF!</definedName>
    <definedName name="_56__123Graph_XCHART_7" localSheetId="18" hidden="1">#REF!</definedName>
    <definedName name="_56__123Graph_XCHART_7" localSheetId="0" hidden="1">#REF!</definedName>
    <definedName name="_56__123Graph_XCHART_7" hidden="1">#REF!</definedName>
    <definedName name="_57__123Graph_XCHART_8" localSheetId="16" hidden="1">#REF!</definedName>
    <definedName name="_57__123Graph_XCHART_8" localSheetId="29" hidden="1">#REF!</definedName>
    <definedName name="_57__123Graph_XCHART_8" localSheetId="30" hidden="1">#REF!</definedName>
    <definedName name="_57__123Graph_XCHART_8" localSheetId="17" hidden="1">#REF!</definedName>
    <definedName name="_57__123Graph_XCHART_8" localSheetId="32" hidden="1">#REF!</definedName>
    <definedName name="_57__123Graph_XCHART_8" localSheetId="33" hidden="1">#REF!</definedName>
    <definedName name="_57__123Graph_XCHART_8" localSheetId="34" hidden="1">#REF!</definedName>
    <definedName name="_57__123Graph_XCHART_8" localSheetId="35" hidden="1">#REF!</definedName>
    <definedName name="_57__123Graph_XCHART_8" localSheetId="36" hidden="1">#REF!</definedName>
    <definedName name="_57__123Graph_XCHART_8" localSheetId="8" hidden="1">#REF!</definedName>
    <definedName name="_57__123Graph_XCHART_8" localSheetId="11" hidden="1">#REF!</definedName>
    <definedName name="_57__123Graph_XCHART_8" localSheetId="7" hidden="1">#REF!</definedName>
    <definedName name="_57__123Graph_XCHART_8" localSheetId="23" hidden="1">#REF!</definedName>
    <definedName name="_57__123Graph_XCHART_8" localSheetId="15" hidden="1">#REF!</definedName>
    <definedName name="_57__123Graph_XCHART_8" localSheetId="27" hidden="1">#REF!</definedName>
    <definedName name="_57__123Graph_XCHART_8" localSheetId="10" hidden="1">#REF!</definedName>
    <definedName name="_57__123Graph_XCHART_8" localSheetId="19" hidden="1">#REF!</definedName>
    <definedName name="_57__123Graph_XCHART_8" localSheetId="9" hidden="1">#REF!</definedName>
    <definedName name="_57__123Graph_XCHART_8" localSheetId="5" hidden="1">#REF!</definedName>
    <definedName name="_57__123Graph_XCHART_8" localSheetId="18" hidden="1">#REF!</definedName>
    <definedName name="_57__123Graph_XCHART_8" localSheetId="0" hidden="1">#REF!</definedName>
    <definedName name="_57__123Graph_XCHART_8" hidden="1">#REF!</definedName>
    <definedName name="_6__123Graph_ACHART_19" localSheetId="16" hidden="1">#REF!</definedName>
    <definedName name="_6__123Graph_ACHART_19" localSheetId="29" hidden="1">#REF!</definedName>
    <definedName name="_6__123Graph_ACHART_19" localSheetId="30" hidden="1">#REF!</definedName>
    <definedName name="_6__123Graph_ACHART_19" localSheetId="17" hidden="1">#REF!</definedName>
    <definedName name="_6__123Graph_ACHART_19" localSheetId="32" hidden="1">#REF!</definedName>
    <definedName name="_6__123Graph_ACHART_19" localSheetId="33" hidden="1">#REF!</definedName>
    <definedName name="_6__123Graph_ACHART_19" localSheetId="34" hidden="1">#REF!</definedName>
    <definedName name="_6__123Graph_ACHART_19" localSheetId="35" hidden="1">#REF!</definedName>
    <definedName name="_6__123Graph_ACHART_19" localSheetId="36" hidden="1">#REF!</definedName>
    <definedName name="_6__123Graph_ACHART_19" localSheetId="8" hidden="1">#REF!</definedName>
    <definedName name="_6__123Graph_ACHART_19" localSheetId="11" hidden="1">#REF!</definedName>
    <definedName name="_6__123Graph_ACHART_19" localSheetId="7" hidden="1">#REF!</definedName>
    <definedName name="_6__123Graph_ACHART_19" localSheetId="23" hidden="1">#REF!</definedName>
    <definedName name="_6__123Graph_ACHART_19" localSheetId="15" hidden="1">#REF!</definedName>
    <definedName name="_6__123Graph_ACHART_19" localSheetId="27" hidden="1">#REF!</definedName>
    <definedName name="_6__123Graph_ACHART_19" localSheetId="10" hidden="1">#REF!</definedName>
    <definedName name="_6__123Graph_ACHART_19" localSheetId="19" hidden="1">#REF!</definedName>
    <definedName name="_6__123Graph_ACHART_19" localSheetId="9" hidden="1">#REF!</definedName>
    <definedName name="_6__123Graph_ACHART_19" localSheetId="5" hidden="1">#REF!</definedName>
    <definedName name="_6__123Graph_ACHART_19" localSheetId="18" hidden="1">#REF!</definedName>
    <definedName name="_6__123Graph_ACHART_19" localSheetId="0" hidden="1">#REF!</definedName>
    <definedName name="_6__123Graph_ACHART_19" hidden="1">#REF!</definedName>
    <definedName name="_7__123Graph_ACHART_2" localSheetId="16" hidden="1">#REF!</definedName>
    <definedName name="_7__123Graph_ACHART_2" localSheetId="29" hidden="1">#REF!</definedName>
    <definedName name="_7__123Graph_ACHART_2" localSheetId="30" hidden="1">#REF!</definedName>
    <definedName name="_7__123Graph_ACHART_2" localSheetId="17" hidden="1">#REF!</definedName>
    <definedName name="_7__123Graph_ACHART_2" localSheetId="32" hidden="1">#REF!</definedName>
    <definedName name="_7__123Graph_ACHART_2" localSheetId="33" hidden="1">#REF!</definedName>
    <definedName name="_7__123Graph_ACHART_2" localSheetId="34" hidden="1">#REF!</definedName>
    <definedName name="_7__123Graph_ACHART_2" localSheetId="35" hidden="1">#REF!</definedName>
    <definedName name="_7__123Graph_ACHART_2" localSheetId="36" hidden="1">#REF!</definedName>
    <definedName name="_7__123Graph_ACHART_2" localSheetId="8" hidden="1">#REF!</definedName>
    <definedName name="_7__123Graph_ACHART_2" localSheetId="11" hidden="1">#REF!</definedName>
    <definedName name="_7__123Graph_ACHART_2" localSheetId="7" hidden="1">#REF!</definedName>
    <definedName name="_7__123Graph_ACHART_2" localSheetId="23" hidden="1">#REF!</definedName>
    <definedName name="_7__123Graph_ACHART_2" localSheetId="15" hidden="1">#REF!</definedName>
    <definedName name="_7__123Graph_ACHART_2" localSheetId="27" hidden="1">#REF!</definedName>
    <definedName name="_7__123Graph_ACHART_2" localSheetId="10" hidden="1">#REF!</definedName>
    <definedName name="_7__123Graph_ACHART_2" localSheetId="19" hidden="1">#REF!</definedName>
    <definedName name="_7__123Graph_ACHART_2" localSheetId="9" hidden="1">#REF!</definedName>
    <definedName name="_7__123Graph_ACHART_2" localSheetId="5" hidden="1">#REF!</definedName>
    <definedName name="_7__123Graph_ACHART_2" localSheetId="18" hidden="1">#REF!</definedName>
    <definedName name="_7__123Graph_ACHART_2" localSheetId="0" hidden="1">#REF!</definedName>
    <definedName name="_7__123Graph_ACHART_2" hidden="1">#REF!</definedName>
    <definedName name="_8__123Graph_ACHART_20" localSheetId="16" hidden="1">#REF!</definedName>
    <definedName name="_8__123Graph_ACHART_20" localSheetId="29" hidden="1">#REF!</definedName>
    <definedName name="_8__123Graph_ACHART_20" localSheetId="30" hidden="1">#REF!</definedName>
    <definedName name="_8__123Graph_ACHART_20" localSheetId="17" hidden="1">#REF!</definedName>
    <definedName name="_8__123Graph_ACHART_20" localSheetId="32" hidden="1">#REF!</definedName>
    <definedName name="_8__123Graph_ACHART_20" localSheetId="33" hidden="1">#REF!</definedName>
    <definedName name="_8__123Graph_ACHART_20" localSheetId="34" hidden="1">#REF!</definedName>
    <definedName name="_8__123Graph_ACHART_20" localSheetId="35" hidden="1">#REF!</definedName>
    <definedName name="_8__123Graph_ACHART_20" localSheetId="36" hidden="1">#REF!</definedName>
    <definedName name="_8__123Graph_ACHART_20" localSheetId="8" hidden="1">#REF!</definedName>
    <definedName name="_8__123Graph_ACHART_20" localSheetId="11" hidden="1">#REF!</definedName>
    <definedName name="_8__123Graph_ACHART_20" localSheetId="7" hidden="1">#REF!</definedName>
    <definedName name="_8__123Graph_ACHART_20" localSheetId="23" hidden="1">#REF!</definedName>
    <definedName name="_8__123Graph_ACHART_20" localSheetId="15" hidden="1">#REF!</definedName>
    <definedName name="_8__123Graph_ACHART_20" localSheetId="27" hidden="1">#REF!</definedName>
    <definedName name="_8__123Graph_ACHART_20" localSheetId="10" hidden="1">#REF!</definedName>
    <definedName name="_8__123Graph_ACHART_20" localSheetId="19" hidden="1">#REF!</definedName>
    <definedName name="_8__123Graph_ACHART_20" localSheetId="9" hidden="1">#REF!</definedName>
    <definedName name="_8__123Graph_ACHART_20" localSheetId="5" hidden="1">#REF!</definedName>
    <definedName name="_8__123Graph_ACHART_20" localSheetId="18" hidden="1">#REF!</definedName>
    <definedName name="_8__123Graph_ACHART_20" localSheetId="0" hidden="1">#REF!</definedName>
    <definedName name="_8__123Graph_ACHART_20" hidden="1">#REF!</definedName>
    <definedName name="_9__123Graph_ACHART_22" localSheetId="16" hidden="1">#REF!</definedName>
    <definedName name="_9__123Graph_ACHART_22" localSheetId="29" hidden="1">#REF!</definedName>
    <definedName name="_9__123Graph_ACHART_22" localSheetId="30" hidden="1">#REF!</definedName>
    <definedName name="_9__123Graph_ACHART_22" localSheetId="17" hidden="1">#REF!</definedName>
    <definedName name="_9__123Graph_ACHART_22" localSheetId="32" hidden="1">#REF!</definedName>
    <definedName name="_9__123Graph_ACHART_22" localSheetId="33" hidden="1">#REF!</definedName>
    <definedName name="_9__123Graph_ACHART_22" localSheetId="34" hidden="1">#REF!</definedName>
    <definedName name="_9__123Graph_ACHART_22" localSheetId="35" hidden="1">#REF!</definedName>
    <definedName name="_9__123Graph_ACHART_22" localSheetId="36" hidden="1">#REF!</definedName>
    <definedName name="_9__123Graph_ACHART_22" localSheetId="8" hidden="1">#REF!</definedName>
    <definedName name="_9__123Graph_ACHART_22" localSheetId="11" hidden="1">#REF!</definedName>
    <definedName name="_9__123Graph_ACHART_22" localSheetId="7" hidden="1">#REF!</definedName>
    <definedName name="_9__123Graph_ACHART_22" localSheetId="23" hidden="1">#REF!</definedName>
    <definedName name="_9__123Graph_ACHART_22" localSheetId="15" hidden="1">#REF!</definedName>
    <definedName name="_9__123Graph_ACHART_22" localSheetId="27" hidden="1">#REF!</definedName>
    <definedName name="_9__123Graph_ACHART_22" localSheetId="10" hidden="1">#REF!</definedName>
    <definedName name="_9__123Graph_ACHART_22" localSheetId="19" hidden="1">#REF!</definedName>
    <definedName name="_9__123Graph_ACHART_22" localSheetId="9" hidden="1">#REF!</definedName>
    <definedName name="_9__123Graph_ACHART_22" localSheetId="5" hidden="1">#REF!</definedName>
    <definedName name="_9__123Graph_ACHART_22" localSheetId="18" hidden="1">#REF!</definedName>
    <definedName name="_9__123Graph_ACHART_22" localSheetId="0" hidden="1">#REF!</definedName>
    <definedName name="_9__123Graph_ACHART_22" hidden="1">#REF!</definedName>
    <definedName name="_DAT1" localSheetId="16">#REF!</definedName>
    <definedName name="_DAT1" localSheetId="29">#REF!</definedName>
    <definedName name="_DAT1" localSheetId="30">#REF!</definedName>
    <definedName name="_DAT1" localSheetId="17">#REF!</definedName>
    <definedName name="_DAT1" localSheetId="32">#REF!</definedName>
    <definedName name="_DAT1" localSheetId="33">#REF!</definedName>
    <definedName name="_DAT1" localSheetId="34">#REF!</definedName>
    <definedName name="_DAT1" localSheetId="35">#REF!</definedName>
    <definedName name="_DAT1" localSheetId="36">#REF!</definedName>
    <definedName name="_DAT1" localSheetId="8">#REF!</definedName>
    <definedName name="_DAT1" localSheetId="11">#REF!</definedName>
    <definedName name="_DAT1" localSheetId="7">#REF!</definedName>
    <definedName name="_DAT1" localSheetId="15">#REF!</definedName>
    <definedName name="_DAT1" localSheetId="27">#REF!</definedName>
    <definedName name="_DAT1" localSheetId="10">#REF!</definedName>
    <definedName name="_DAT1" localSheetId="19">#REF!</definedName>
    <definedName name="_DAT1" localSheetId="9">#REF!</definedName>
    <definedName name="_DAT1" localSheetId="5">#REF!</definedName>
    <definedName name="_DAT1" localSheetId="18">#REF!</definedName>
    <definedName name="_DAT1" localSheetId="0">#REF!</definedName>
    <definedName name="_DAT1">#REF!</definedName>
    <definedName name="_DAT4" localSheetId="16">#REF!</definedName>
    <definedName name="_DAT4" localSheetId="29">#REF!</definedName>
    <definedName name="_DAT4" localSheetId="30">#REF!</definedName>
    <definedName name="_DAT4" localSheetId="17">#REF!</definedName>
    <definedName name="_DAT4" localSheetId="32">#REF!</definedName>
    <definedName name="_DAT4" localSheetId="33">#REF!</definedName>
    <definedName name="_DAT4" localSheetId="34">#REF!</definedName>
    <definedName name="_DAT4" localSheetId="35">#REF!</definedName>
    <definedName name="_DAT4" localSheetId="36">#REF!</definedName>
    <definedName name="_DAT4" localSheetId="8">#REF!</definedName>
    <definedName name="_DAT4" localSheetId="11">#REF!</definedName>
    <definedName name="_DAT4" localSheetId="7">#REF!</definedName>
    <definedName name="_DAT4" localSheetId="15">#REF!</definedName>
    <definedName name="_DAT4" localSheetId="27">#REF!</definedName>
    <definedName name="_DAT4" localSheetId="10">#REF!</definedName>
    <definedName name="_DAT4" localSheetId="19">#REF!</definedName>
    <definedName name="_DAT4" localSheetId="9">#REF!</definedName>
    <definedName name="_DAT4" localSheetId="5">#REF!</definedName>
    <definedName name="_DAT4" localSheetId="18">#REF!</definedName>
    <definedName name="_DAT4" localSheetId="0">#REF!</definedName>
    <definedName name="_DAT4">#REF!</definedName>
    <definedName name="_DAT5" localSheetId="16">#REF!</definedName>
    <definedName name="_DAT5" localSheetId="29">#REF!</definedName>
    <definedName name="_DAT5" localSheetId="30">#REF!</definedName>
    <definedName name="_DAT5" localSheetId="17">#REF!</definedName>
    <definedName name="_DAT5" localSheetId="32">#REF!</definedName>
    <definedName name="_DAT5" localSheetId="33">#REF!</definedName>
    <definedName name="_DAT5" localSheetId="34">#REF!</definedName>
    <definedName name="_DAT5" localSheetId="35">#REF!</definedName>
    <definedName name="_DAT5" localSheetId="36">#REF!</definedName>
    <definedName name="_DAT5" localSheetId="8">#REF!</definedName>
    <definedName name="_DAT5" localSheetId="11">#REF!</definedName>
    <definedName name="_DAT5" localSheetId="7">#REF!</definedName>
    <definedName name="_DAT5" localSheetId="15">#REF!</definedName>
    <definedName name="_DAT5" localSheetId="27">#REF!</definedName>
    <definedName name="_DAT5" localSheetId="10">#REF!</definedName>
    <definedName name="_DAT5" localSheetId="19">#REF!</definedName>
    <definedName name="_DAT5" localSheetId="9">#REF!</definedName>
    <definedName name="_DAT5" localSheetId="5">#REF!</definedName>
    <definedName name="_DAT5" localSheetId="18">#REF!</definedName>
    <definedName name="_DAT5" localSheetId="0">#REF!</definedName>
    <definedName name="_DAT5">#REF!</definedName>
    <definedName name="_Fill" localSheetId="16" hidden="1">#REF!</definedName>
    <definedName name="_Fill" localSheetId="29" hidden="1">#REF!</definedName>
    <definedName name="_Fill" localSheetId="30" hidden="1">#REF!</definedName>
    <definedName name="_Fill" localSheetId="17" hidden="1">#REF!</definedName>
    <definedName name="_Fill" localSheetId="32" hidden="1">#REF!</definedName>
    <definedName name="_Fill" localSheetId="33" hidden="1">#REF!</definedName>
    <definedName name="_Fill" localSheetId="34" hidden="1">#REF!</definedName>
    <definedName name="_Fill" localSheetId="35" hidden="1">#REF!</definedName>
    <definedName name="_Fill" localSheetId="36" hidden="1">#REF!</definedName>
    <definedName name="_Fill" localSheetId="8" hidden="1">#REF!</definedName>
    <definedName name="_Fill" localSheetId="11" hidden="1">#REF!</definedName>
    <definedName name="_Fill" localSheetId="7" hidden="1">#REF!</definedName>
    <definedName name="_Fill" localSheetId="23" hidden="1">#REF!</definedName>
    <definedName name="_Fill" localSheetId="15" hidden="1">#REF!</definedName>
    <definedName name="_Fill" localSheetId="27" hidden="1">#REF!</definedName>
    <definedName name="_Fill" localSheetId="10" hidden="1">#REF!</definedName>
    <definedName name="_Fill" localSheetId="19" hidden="1">#REF!</definedName>
    <definedName name="_Fill" localSheetId="9" hidden="1">#REF!</definedName>
    <definedName name="_Fill" localSheetId="5" hidden="1">#REF!</definedName>
    <definedName name="_Fill" localSheetId="18" hidden="1">#REF!</definedName>
    <definedName name="_Fill" localSheetId="0" hidden="1">#REF!</definedName>
    <definedName name="_Fill" hidden="1">#REF!</definedName>
    <definedName name="_xlnm._FilterDatabase" localSheetId="16" hidden="1">#REF!</definedName>
    <definedName name="_xlnm._FilterDatabase" localSheetId="29" hidden="1">#REF!</definedName>
    <definedName name="_xlnm._FilterDatabase" localSheetId="30" hidden="1">#REF!</definedName>
    <definedName name="_xlnm._FilterDatabase" localSheetId="17" hidden="1">#REF!</definedName>
    <definedName name="_xlnm._FilterDatabase" localSheetId="32" hidden="1">#REF!</definedName>
    <definedName name="_xlnm._FilterDatabase" localSheetId="33" hidden="1">#REF!</definedName>
    <definedName name="_xlnm._FilterDatabase" localSheetId="34" hidden="1">#REF!</definedName>
    <definedName name="_xlnm._FilterDatabase" localSheetId="35" hidden="1">#REF!</definedName>
    <definedName name="_xlnm._FilterDatabase" localSheetId="36" hidden="1">#REF!</definedName>
    <definedName name="_xlnm._FilterDatabase" localSheetId="8" hidden="1">#REF!</definedName>
    <definedName name="_xlnm._FilterDatabase" localSheetId="11" hidden="1">#REF!</definedName>
    <definedName name="_xlnm._FilterDatabase" localSheetId="7" hidden="1">#REF!</definedName>
    <definedName name="_xlnm._FilterDatabase" localSheetId="23" hidden="1">#REF!</definedName>
    <definedName name="_xlnm._FilterDatabase" localSheetId="15" hidden="1">#REF!</definedName>
    <definedName name="_xlnm._FilterDatabase" localSheetId="27" hidden="1">#REF!</definedName>
    <definedName name="_xlnm._FilterDatabase" localSheetId="10" hidden="1">#REF!</definedName>
    <definedName name="_xlnm._FilterDatabase" localSheetId="19" hidden="1">#REF!</definedName>
    <definedName name="_xlnm._FilterDatabase" localSheetId="9" hidden="1">#REF!</definedName>
    <definedName name="_xlnm._FilterDatabase" localSheetId="5" hidden="1">#REF!</definedName>
    <definedName name="_xlnm._FilterDatabase" localSheetId="18" hidden="1">#REF!</definedName>
    <definedName name="_xlnm._FilterDatabase" localSheetId="0" hidden="1">#REF!</definedName>
    <definedName name="_xlnm._FilterDatabase" hidden="1">#REF!</definedName>
    <definedName name="_Order1" hidden="1">0</definedName>
    <definedName name="_Order2" hidden="1">255</definedName>
    <definedName name="a" localSheetId="16" hidden="1">{#N/A,#N/A,TRUE,"Nagłówek"}</definedName>
    <definedName name="a" localSheetId="17" hidden="1">{#N/A,#N/A,TRUE,"Nagłówek"}</definedName>
    <definedName name="a" localSheetId="34" hidden="1">{#N/A,#N/A,TRUE,"Nagłówek"}</definedName>
    <definedName name="a" localSheetId="35" hidden="1">{#N/A,#N/A,TRUE,"Nagłówek"}</definedName>
    <definedName name="a" localSheetId="36" hidden="1">{#N/A,#N/A,TRUE,"Nagłówek"}</definedName>
    <definedName name="a" localSheetId="24" hidden="1">{#N/A,#N/A,TRUE,"Nagłówek"}</definedName>
    <definedName name="a" localSheetId="8" hidden="1">{#N/A,#N/A,TRUE,"Nagłówek"}</definedName>
    <definedName name="a" localSheetId="19" hidden="1">{#N/A,#N/A,TRUE,"Nagłówek"}</definedName>
    <definedName name="a" localSheetId="37" hidden="1">{#N/A,#N/A,TRUE,"Nagłówek"}</definedName>
    <definedName name="a" localSheetId="5" hidden="1">{#N/A,#N/A,TRUE,"Nagłówek"}</definedName>
    <definedName name="a" localSheetId="18" hidden="1">{#N/A,#N/A,TRUE,"Nagłówek"}</definedName>
    <definedName name="a" hidden="1">{#N/A,#N/A,TRUE,"Nagłówek"}</definedName>
    <definedName name="aaaa" localSheetId="39" hidden="1">{#N/A,#N/A,TRUE,"Nagłówek"}</definedName>
    <definedName name="aaaa" localSheetId="16" hidden="1">{#N/A,#N/A,TRUE,"Nagłówek"}</definedName>
    <definedName name="aaaa" localSheetId="28" hidden="1">{#N/A,#N/A,TRUE,"Nagłówek"}</definedName>
    <definedName name="aaaa" localSheetId="29" hidden="1">{#N/A,#N/A,TRUE,"Nagłówek"}</definedName>
    <definedName name="aaaa" localSheetId="30" hidden="1">{#N/A,#N/A,TRUE,"Nagłówek"}</definedName>
    <definedName name="aaaa" localSheetId="17" hidden="1">{#N/A,#N/A,TRUE,"Nagłówek"}</definedName>
    <definedName name="aaaa" localSheetId="31" hidden="1">{#N/A,#N/A,TRUE,"Nagłówek"}</definedName>
    <definedName name="aaaa" localSheetId="32" hidden="1">{#N/A,#N/A,TRUE,"Nagłówek"}</definedName>
    <definedName name="aaaa" localSheetId="33" hidden="1">{#N/A,#N/A,TRUE,"Nagłówek"}</definedName>
    <definedName name="aaaa" localSheetId="34" hidden="1">{#N/A,#N/A,TRUE,"Nagłówek"}</definedName>
    <definedName name="aaaa" localSheetId="35" hidden="1">{#N/A,#N/A,TRUE,"Nagłówek"}</definedName>
    <definedName name="aaaa" localSheetId="36" hidden="1">{#N/A,#N/A,TRUE,"Nagłówek"}</definedName>
    <definedName name="aaaa" localSheetId="14" hidden="1">{#N/A,#N/A,TRUE,"Nagłówek"}</definedName>
    <definedName name="aaaa" localSheetId="25" hidden="1">{#N/A,#N/A,TRUE,"Nagłówek"}</definedName>
    <definedName name="aaaa" localSheetId="24" hidden="1">{#N/A,#N/A,TRUE,"Nagłówek"}</definedName>
    <definedName name="aaaa" localSheetId="8" hidden="1">{#N/A,#N/A,TRUE,"Nagłówek"}</definedName>
    <definedName name="aaaa" localSheetId="11" hidden="1">{#N/A,#N/A,TRUE,"Nagłówek"}</definedName>
    <definedName name="aaaa" localSheetId="7" hidden="1">{#N/A,#N/A,TRUE,"Nagłówek"}</definedName>
    <definedName name="aaaa" localSheetId="23" hidden="1">{#N/A,#N/A,TRUE,"Nagłówek"}</definedName>
    <definedName name="aaaa" localSheetId="15" hidden="1">{#N/A,#N/A,TRUE,"Nagłówek"}</definedName>
    <definedName name="aaaa" localSheetId="26" hidden="1">{#N/A,#N/A,TRUE,"Nagłówek"}</definedName>
    <definedName name="aaaa" localSheetId="27" hidden="1">{#N/A,#N/A,TRUE,"Nagłówek"}</definedName>
    <definedName name="aaaa" localSheetId="10" hidden="1">{#N/A,#N/A,TRUE,"Nagłówek"}</definedName>
    <definedName name="aaaa" localSheetId="19" hidden="1">{#N/A,#N/A,TRUE,"Nagłówek"}</definedName>
    <definedName name="aaaa" localSheetId="37" hidden="1">{#N/A,#N/A,TRUE,"Nagłówek"}</definedName>
    <definedName name="aaaa" localSheetId="9" hidden="1">{#N/A,#N/A,TRUE,"Nagłówek"}</definedName>
    <definedName name="aaaa" localSheetId="12" hidden="1">{#N/A,#N/A,TRUE,"Nagłówek"}</definedName>
    <definedName name="aaaa" localSheetId="5" hidden="1">{#N/A,#N/A,TRUE,"Nagłówek"}</definedName>
    <definedName name="aaaa" localSheetId="18" hidden="1">{#N/A,#N/A,TRUE,"Nagłówek"}</definedName>
    <definedName name="aaaa" localSheetId="13" hidden="1">{#N/A,#N/A,TRUE,"Nagłówek"}</definedName>
    <definedName name="aaaa" hidden="1">{#N/A,#N/A,TRUE,"Nagłówek"}</definedName>
    <definedName name="aakorekty" localSheetId="16">#REF!</definedName>
    <definedName name="aakorekty" localSheetId="29">#REF!</definedName>
    <definedName name="aakorekty" localSheetId="30">#REF!</definedName>
    <definedName name="aakorekty" localSheetId="17">#REF!</definedName>
    <definedName name="aakorekty" localSheetId="32">#REF!</definedName>
    <definedName name="aakorekty" localSheetId="33">#REF!</definedName>
    <definedName name="aakorekty" localSheetId="34">#REF!</definedName>
    <definedName name="aakorekty" localSheetId="35">#REF!</definedName>
    <definedName name="aakorekty" localSheetId="36">#REF!</definedName>
    <definedName name="aakorekty" localSheetId="8">#REF!</definedName>
    <definedName name="aakorekty" localSheetId="11">#REF!</definedName>
    <definedName name="aakorekty" localSheetId="7">#REF!</definedName>
    <definedName name="aakorekty" localSheetId="15">#REF!</definedName>
    <definedName name="aakorekty" localSheetId="27">#REF!</definedName>
    <definedName name="aakorekty" localSheetId="10">#REF!</definedName>
    <definedName name="aakorekty" localSheetId="19">#REF!</definedName>
    <definedName name="aakorekty" localSheetId="37">#REF!</definedName>
    <definedName name="aakorekty" localSheetId="9">#REF!</definedName>
    <definedName name="aakorekty" localSheetId="5">#REF!</definedName>
    <definedName name="aakorekty" localSheetId="18">#REF!</definedName>
    <definedName name="aakorekty" localSheetId="0">#REF!</definedName>
    <definedName name="aakorekty">#REF!</definedName>
    <definedName name="B" localSheetId="16" hidden="1">{#N/A,#N/A,TRUE,"Nagłówek"}</definedName>
    <definedName name="B" localSheetId="17" hidden="1">{#N/A,#N/A,TRUE,"Nagłówek"}</definedName>
    <definedName name="B" localSheetId="34" hidden="1">{#N/A,#N/A,TRUE,"Nagłówek"}</definedName>
    <definedName name="B" localSheetId="35" hidden="1">{#N/A,#N/A,TRUE,"Nagłówek"}</definedName>
    <definedName name="B" localSheetId="36" hidden="1">{#N/A,#N/A,TRUE,"Nagłówek"}</definedName>
    <definedName name="B" localSheetId="24" hidden="1">{#N/A,#N/A,TRUE,"Nagłówek"}</definedName>
    <definedName name="B" localSheetId="8" hidden="1">{#N/A,#N/A,TRUE,"Nagłówek"}</definedName>
    <definedName name="B" localSheetId="19" hidden="1">{#N/A,#N/A,TRUE,"Nagłówek"}</definedName>
    <definedName name="B" localSheetId="37" hidden="1">{#N/A,#N/A,TRUE,"Nagłówek"}</definedName>
    <definedName name="B" localSheetId="5" hidden="1">{#N/A,#N/A,TRUE,"Nagłówek"}</definedName>
    <definedName name="B" localSheetId="18" hidden="1">{#N/A,#N/A,TRUE,"Nagłówek"}</definedName>
    <definedName name="B" hidden="1">{#N/A,#N/A,TRUE,"Nagłówek"}</definedName>
    <definedName name="Cost_of_Sales">'[2]#REF'!$CD$5:$CJ$20</definedName>
    <definedName name="data" localSheetId="16">#REF!</definedName>
    <definedName name="data" localSheetId="29">#REF!</definedName>
    <definedName name="data" localSheetId="30">#REF!</definedName>
    <definedName name="data" localSheetId="17">#REF!</definedName>
    <definedName name="data" localSheetId="32">#REF!</definedName>
    <definedName name="data" localSheetId="33">#REF!</definedName>
    <definedName name="data" localSheetId="34">#REF!</definedName>
    <definedName name="data" localSheetId="35">#REF!</definedName>
    <definedName name="data" localSheetId="36">#REF!</definedName>
    <definedName name="data" localSheetId="8">#REF!</definedName>
    <definedName name="data" localSheetId="11">#REF!</definedName>
    <definedName name="data" localSheetId="7">#REF!</definedName>
    <definedName name="data" localSheetId="15">#REF!</definedName>
    <definedName name="data" localSheetId="27">#REF!</definedName>
    <definedName name="data" localSheetId="10">#REF!</definedName>
    <definedName name="data" localSheetId="19">#REF!</definedName>
    <definedName name="data" localSheetId="37">#REF!</definedName>
    <definedName name="data" localSheetId="9">#REF!</definedName>
    <definedName name="data" localSheetId="5">#REF!</definedName>
    <definedName name="data" localSheetId="18">#REF!</definedName>
    <definedName name="data" localSheetId="0">#REF!</definedName>
    <definedName name="data">#REF!</definedName>
    <definedName name="df_obj" localSheetId="39">OFFSET(#REF!,0,0,COUNT(#REF!),2)</definedName>
    <definedName name="df_obj" localSheetId="16">OFFSET(#REF!,0,0,COUNT(#REF!),2)</definedName>
    <definedName name="df_obj" localSheetId="29">OFFSET(#REF!,0,0,COUNT(#REF!),2)</definedName>
    <definedName name="df_obj" localSheetId="30">OFFSET(#REF!,0,0,COUNT(#REF!),2)</definedName>
    <definedName name="df_obj" localSheetId="17">OFFSET(#REF!,0,0,COUNT(#REF!),2)</definedName>
    <definedName name="df_obj" localSheetId="32">OFFSET(#REF!,0,0,COUNT(#REF!),2)</definedName>
    <definedName name="df_obj" localSheetId="33">OFFSET(#REF!,0,0,COUNT(#REF!),2)</definedName>
    <definedName name="df_obj" localSheetId="34">OFFSET(#REF!,0,0,COUNT(#REF!),2)</definedName>
    <definedName name="df_obj" localSheetId="35">OFFSET(#REF!,0,0,COUNT(#REF!),2)</definedName>
    <definedName name="df_obj" localSheetId="36">OFFSET(#REF!,0,0,COUNT(#REF!),2)</definedName>
    <definedName name="df_obj" localSheetId="8">OFFSET(#REF!,0,0,COUNT(#REF!),2)</definedName>
    <definedName name="df_obj" localSheetId="11">OFFSET(#REF!,0,0,COUNT(#REF!),2)</definedName>
    <definedName name="df_obj" localSheetId="7">OFFSET(#REF!,0,0,COUNT(#REF!),2)</definedName>
    <definedName name="df_obj" localSheetId="15">OFFSET(#REF!,0,0,COUNT(#REF!),2)</definedName>
    <definedName name="df_obj" localSheetId="27">OFFSET(#REF!,0,0,COUNT(#REF!),2)</definedName>
    <definedName name="df_obj" localSheetId="10">OFFSET(#REF!,0,0,COUNT(#REF!),2)</definedName>
    <definedName name="df_obj" localSheetId="19">OFFSET(#REF!,0,0,COUNT(#REF!),2)</definedName>
    <definedName name="df_obj" localSheetId="9">OFFSET(#REF!,0,0,COUNT(#REF!),2)</definedName>
    <definedName name="df_obj" localSheetId="5">OFFSET(#REF!,0,0,COUNT(#REF!),2)</definedName>
    <definedName name="df_obj" localSheetId="18">OFFSET(#REF!,0,0,COUNT(#REF!),2)</definedName>
    <definedName name="df_obj" localSheetId="0">OFFSET(#REF!,0,0,COUNT(#REF!),2)</definedName>
    <definedName name="df_obj">OFFSET(#REF!,0,0,COUNT(#REF!),2)</definedName>
    <definedName name="df_obj2" localSheetId="39">OFFSET(#REF!,0,0,COUNT(#REF!),2)</definedName>
    <definedName name="df_obj2" localSheetId="16">OFFSET(#REF!,0,0,COUNT(#REF!),2)</definedName>
    <definedName name="df_obj2" localSheetId="29">OFFSET(#REF!,0,0,COUNT(#REF!),2)</definedName>
    <definedName name="df_obj2" localSheetId="30">OFFSET(#REF!,0,0,COUNT(#REF!),2)</definedName>
    <definedName name="df_obj2" localSheetId="17">OFFSET(#REF!,0,0,COUNT(#REF!),2)</definedName>
    <definedName name="df_obj2" localSheetId="32">OFFSET(#REF!,0,0,COUNT(#REF!),2)</definedName>
    <definedName name="df_obj2" localSheetId="33">OFFSET(#REF!,0,0,COUNT(#REF!),2)</definedName>
    <definedName name="df_obj2" localSheetId="34">OFFSET(#REF!,0,0,COUNT(#REF!),2)</definedName>
    <definedName name="df_obj2" localSheetId="35">OFFSET(#REF!,0,0,COUNT(#REF!),2)</definedName>
    <definedName name="df_obj2" localSheetId="36">OFFSET(#REF!,0,0,COUNT(#REF!),2)</definedName>
    <definedName name="df_obj2" localSheetId="8">OFFSET(#REF!,0,0,COUNT(#REF!),2)</definedName>
    <definedName name="df_obj2" localSheetId="11">OFFSET(#REF!,0,0,COUNT(#REF!),2)</definedName>
    <definedName name="df_obj2" localSheetId="7">OFFSET(#REF!,0,0,COUNT(#REF!),2)</definedName>
    <definedName name="df_obj2" localSheetId="15">OFFSET(#REF!,0,0,COUNT(#REF!),2)</definedName>
    <definedName name="df_obj2" localSheetId="27">OFFSET(#REF!,0,0,COUNT(#REF!),2)</definedName>
    <definedName name="df_obj2" localSheetId="10">OFFSET(#REF!,0,0,COUNT(#REF!),2)</definedName>
    <definedName name="df_obj2" localSheetId="19">OFFSET(#REF!,0,0,COUNT(#REF!),2)</definedName>
    <definedName name="df_obj2" localSheetId="9">OFFSET(#REF!,0,0,COUNT(#REF!),2)</definedName>
    <definedName name="df_obj2" localSheetId="5">OFFSET(#REF!,0,0,COUNT(#REF!),2)</definedName>
    <definedName name="df_obj2" localSheetId="18">OFFSET(#REF!,0,0,COUNT(#REF!),2)</definedName>
    <definedName name="df_obj2" localSheetId="0">OFFSET(#REF!,0,0,COUNT(#REF!),2)</definedName>
    <definedName name="df_obj2">OFFSET(#REF!,0,0,COUNT(#REF!),2)</definedName>
    <definedName name="dfd" localSheetId="39" hidden="1">{#N/A,#N/A,FALSE,"C-12";#N/A,#N/A,FALSE,"T-7";#N/A,#N/A,FALSE,"T-8";#N/A,#N/A,FALSE,"T-9";#N/A,#N/A,FALSE,"T-10";#N/A,#N/A,FALSE,"T-11";#N/A,#N/A,FALSE,"C-13";#N/A,#N/A,FALSE,"T-12"}</definedName>
    <definedName name="dfd" localSheetId="16" hidden="1">{#N/A,#N/A,FALSE,"C-12";#N/A,#N/A,FALSE,"T-7";#N/A,#N/A,FALSE,"T-8";#N/A,#N/A,FALSE,"T-9";#N/A,#N/A,FALSE,"T-10";#N/A,#N/A,FALSE,"T-11";#N/A,#N/A,FALSE,"C-13";#N/A,#N/A,FALSE,"T-12"}</definedName>
    <definedName name="dfd" localSheetId="28" hidden="1">{#N/A,#N/A,FALSE,"C-12";#N/A,#N/A,FALSE,"T-7";#N/A,#N/A,FALSE,"T-8";#N/A,#N/A,FALSE,"T-9";#N/A,#N/A,FALSE,"T-10";#N/A,#N/A,FALSE,"T-11";#N/A,#N/A,FALSE,"C-13";#N/A,#N/A,FALSE,"T-12"}</definedName>
    <definedName name="dfd" localSheetId="29" hidden="1">{#N/A,#N/A,FALSE,"C-12";#N/A,#N/A,FALSE,"T-7";#N/A,#N/A,FALSE,"T-8";#N/A,#N/A,FALSE,"T-9";#N/A,#N/A,FALSE,"T-10";#N/A,#N/A,FALSE,"T-11";#N/A,#N/A,FALSE,"C-13";#N/A,#N/A,FALSE,"T-12"}</definedName>
    <definedName name="dfd" localSheetId="30" hidden="1">{#N/A,#N/A,FALSE,"C-12";#N/A,#N/A,FALSE,"T-7";#N/A,#N/A,FALSE,"T-8";#N/A,#N/A,FALSE,"T-9";#N/A,#N/A,FALSE,"T-10";#N/A,#N/A,FALSE,"T-11";#N/A,#N/A,FALSE,"C-13";#N/A,#N/A,FALSE,"T-12"}</definedName>
    <definedName name="dfd" localSheetId="17" hidden="1">{#N/A,#N/A,FALSE,"C-12";#N/A,#N/A,FALSE,"T-7";#N/A,#N/A,FALSE,"T-8";#N/A,#N/A,FALSE,"T-9";#N/A,#N/A,FALSE,"T-10";#N/A,#N/A,FALSE,"T-11";#N/A,#N/A,FALSE,"C-13";#N/A,#N/A,FALSE,"T-12"}</definedName>
    <definedName name="dfd" localSheetId="31" hidden="1">{#N/A,#N/A,FALSE,"C-12";#N/A,#N/A,FALSE,"T-7";#N/A,#N/A,FALSE,"T-8";#N/A,#N/A,FALSE,"T-9";#N/A,#N/A,FALSE,"T-10";#N/A,#N/A,FALSE,"T-11";#N/A,#N/A,FALSE,"C-13";#N/A,#N/A,FALSE,"T-12"}</definedName>
    <definedName name="dfd" localSheetId="32" hidden="1">{#N/A,#N/A,FALSE,"C-12";#N/A,#N/A,FALSE,"T-7";#N/A,#N/A,FALSE,"T-8";#N/A,#N/A,FALSE,"T-9";#N/A,#N/A,FALSE,"T-10";#N/A,#N/A,FALSE,"T-11";#N/A,#N/A,FALSE,"C-13";#N/A,#N/A,FALSE,"T-12"}</definedName>
    <definedName name="dfd" localSheetId="33" hidden="1">{#N/A,#N/A,FALSE,"C-12";#N/A,#N/A,FALSE,"T-7";#N/A,#N/A,FALSE,"T-8";#N/A,#N/A,FALSE,"T-9";#N/A,#N/A,FALSE,"T-10";#N/A,#N/A,FALSE,"T-11";#N/A,#N/A,FALSE,"C-13";#N/A,#N/A,FALSE,"T-12"}</definedName>
    <definedName name="dfd" localSheetId="34" hidden="1">{#N/A,#N/A,FALSE,"C-12";#N/A,#N/A,FALSE,"T-7";#N/A,#N/A,FALSE,"T-8";#N/A,#N/A,FALSE,"T-9";#N/A,#N/A,FALSE,"T-10";#N/A,#N/A,FALSE,"T-11";#N/A,#N/A,FALSE,"C-13";#N/A,#N/A,FALSE,"T-12"}</definedName>
    <definedName name="dfd" localSheetId="35" hidden="1">{#N/A,#N/A,FALSE,"C-12";#N/A,#N/A,FALSE,"T-7";#N/A,#N/A,FALSE,"T-8";#N/A,#N/A,FALSE,"T-9";#N/A,#N/A,FALSE,"T-10";#N/A,#N/A,FALSE,"T-11";#N/A,#N/A,FALSE,"C-13";#N/A,#N/A,FALSE,"T-12"}</definedName>
    <definedName name="dfd" localSheetId="36" hidden="1">{#N/A,#N/A,FALSE,"C-12";#N/A,#N/A,FALSE,"T-7";#N/A,#N/A,FALSE,"T-8";#N/A,#N/A,FALSE,"T-9";#N/A,#N/A,FALSE,"T-10";#N/A,#N/A,FALSE,"T-11";#N/A,#N/A,FALSE,"C-13";#N/A,#N/A,FALSE,"T-12"}</definedName>
    <definedName name="dfd" localSheetId="14" hidden="1">{#N/A,#N/A,FALSE,"C-12";#N/A,#N/A,FALSE,"T-7";#N/A,#N/A,FALSE,"T-8";#N/A,#N/A,FALSE,"T-9";#N/A,#N/A,FALSE,"T-10";#N/A,#N/A,FALSE,"T-11";#N/A,#N/A,FALSE,"C-13";#N/A,#N/A,FALSE,"T-12"}</definedName>
    <definedName name="dfd" localSheetId="25" hidden="1">{#N/A,#N/A,FALSE,"C-12";#N/A,#N/A,FALSE,"T-7";#N/A,#N/A,FALSE,"T-8";#N/A,#N/A,FALSE,"T-9";#N/A,#N/A,FALSE,"T-10";#N/A,#N/A,FALSE,"T-11";#N/A,#N/A,FALSE,"C-13";#N/A,#N/A,FALSE,"T-12"}</definedName>
    <definedName name="dfd" localSheetId="24" hidden="1">{#N/A,#N/A,FALSE,"C-12";#N/A,#N/A,FALSE,"T-7";#N/A,#N/A,FALSE,"T-8";#N/A,#N/A,FALSE,"T-9";#N/A,#N/A,FALSE,"T-10";#N/A,#N/A,FALSE,"T-11";#N/A,#N/A,FALSE,"C-13";#N/A,#N/A,FALSE,"T-12"}</definedName>
    <definedName name="dfd" localSheetId="8" hidden="1">{#N/A,#N/A,FALSE,"C-12";#N/A,#N/A,FALSE,"T-7";#N/A,#N/A,FALSE,"T-8";#N/A,#N/A,FALSE,"T-9";#N/A,#N/A,FALSE,"T-10";#N/A,#N/A,FALSE,"T-11";#N/A,#N/A,FALSE,"C-13";#N/A,#N/A,FALSE,"T-12"}</definedName>
    <definedName name="dfd" localSheetId="11" hidden="1">{#N/A,#N/A,FALSE,"C-12";#N/A,#N/A,FALSE,"T-7";#N/A,#N/A,FALSE,"T-8";#N/A,#N/A,FALSE,"T-9";#N/A,#N/A,FALSE,"T-10";#N/A,#N/A,FALSE,"T-11";#N/A,#N/A,FALSE,"C-13";#N/A,#N/A,FALSE,"T-12"}</definedName>
    <definedName name="dfd" localSheetId="7" hidden="1">{#N/A,#N/A,FALSE,"C-12";#N/A,#N/A,FALSE,"T-7";#N/A,#N/A,FALSE,"T-8";#N/A,#N/A,FALSE,"T-9";#N/A,#N/A,FALSE,"T-10";#N/A,#N/A,FALSE,"T-11";#N/A,#N/A,FALSE,"C-13";#N/A,#N/A,FALSE,"T-12"}</definedName>
    <definedName name="dfd" localSheetId="23" hidden="1">{#N/A,#N/A,FALSE,"C-12";#N/A,#N/A,FALSE,"T-7";#N/A,#N/A,FALSE,"T-8";#N/A,#N/A,FALSE,"T-9";#N/A,#N/A,FALSE,"T-10";#N/A,#N/A,FALSE,"T-11";#N/A,#N/A,FALSE,"C-13";#N/A,#N/A,FALSE,"T-12"}</definedName>
    <definedName name="dfd" localSheetId="15" hidden="1">{#N/A,#N/A,FALSE,"C-12";#N/A,#N/A,FALSE,"T-7";#N/A,#N/A,FALSE,"T-8";#N/A,#N/A,FALSE,"T-9";#N/A,#N/A,FALSE,"T-10";#N/A,#N/A,FALSE,"T-11";#N/A,#N/A,FALSE,"C-13";#N/A,#N/A,FALSE,"T-12"}</definedName>
    <definedName name="dfd" localSheetId="26" hidden="1">{#N/A,#N/A,FALSE,"C-12";#N/A,#N/A,FALSE,"T-7";#N/A,#N/A,FALSE,"T-8";#N/A,#N/A,FALSE,"T-9";#N/A,#N/A,FALSE,"T-10";#N/A,#N/A,FALSE,"T-11";#N/A,#N/A,FALSE,"C-13";#N/A,#N/A,FALSE,"T-12"}</definedName>
    <definedName name="dfd" localSheetId="27" hidden="1">{#N/A,#N/A,FALSE,"C-12";#N/A,#N/A,FALSE,"T-7";#N/A,#N/A,FALSE,"T-8";#N/A,#N/A,FALSE,"T-9";#N/A,#N/A,FALSE,"T-10";#N/A,#N/A,FALSE,"T-11";#N/A,#N/A,FALSE,"C-13";#N/A,#N/A,FALSE,"T-12"}</definedName>
    <definedName name="dfd" localSheetId="10" hidden="1">{#N/A,#N/A,FALSE,"C-12";#N/A,#N/A,FALSE,"T-7";#N/A,#N/A,FALSE,"T-8";#N/A,#N/A,FALSE,"T-9";#N/A,#N/A,FALSE,"T-10";#N/A,#N/A,FALSE,"T-11";#N/A,#N/A,FALSE,"C-13";#N/A,#N/A,FALSE,"T-12"}</definedName>
    <definedName name="dfd" localSheetId="19" hidden="1">{#N/A,#N/A,FALSE,"C-12";#N/A,#N/A,FALSE,"T-7";#N/A,#N/A,FALSE,"T-8";#N/A,#N/A,FALSE,"T-9";#N/A,#N/A,FALSE,"T-10";#N/A,#N/A,FALSE,"T-11";#N/A,#N/A,FALSE,"C-13";#N/A,#N/A,FALSE,"T-12"}</definedName>
    <definedName name="dfd" localSheetId="37" hidden="1">{#N/A,#N/A,FALSE,"C-12";#N/A,#N/A,FALSE,"T-7";#N/A,#N/A,FALSE,"T-8";#N/A,#N/A,FALSE,"T-9";#N/A,#N/A,FALSE,"T-10";#N/A,#N/A,FALSE,"T-11";#N/A,#N/A,FALSE,"C-13";#N/A,#N/A,FALSE,"T-12"}</definedName>
    <definedName name="dfd" localSheetId="9" hidden="1">{#N/A,#N/A,FALSE,"C-12";#N/A,#N/A,FALSE,"T-7";#N/A,#N/A,FALSE,"T-8";#N/A,#N/A,FALSE,"T-9";#N/A,#N/A,FALSE,"T-10";#N/A,#N/A,FALSE,"T-11";#N/A,#N/A,FALSE,"C-13";#N/A,#N/A,FALSE,"T-12"}</definedName>
    <definedName name="dfd" localSheetId="12" hidden="1">{#N/A,#N/A,FALSE,"C-12";#N/A,#N/A,FALSE,"T-7";#N/A,#N/A,FALSE,"T-8";#N/A,#N/A,FALSE,"T-9";#N/A,#N/A,FALSE,"T-10";#N/A,#N/A,FALSE,"T-11";#N/A,#N/A,FALSE,"C-13";#N/A,#N/A,FALSE,"T-12"}</definedName>
    <definedName name="dfd" localSheetId="5" hidden="1">{#N/A,#N/A,FALSE,"C-12";#N/A,#N/A,FALSE,"T-7";#N/A,#N/A,FALSE,"T-8";#N/A,#N/A,FALSE,"T-9";#N/A,#N/A,FALSE,"T-10";#N/A,#N/A,FALSE,"T-11";#N/A,#N/A,FALSE,"C-13";#N/A,#N/A,FALSE,"T-12"}</definedName>
    <definedName name="dfd" localSheetId="18" hidden="1">{#N/A,#N/A,FALSE,"C-12";#N/A,#N/A,FALSE,"T-7";#N/A,#N/A,FALSE,"T-8";#N/A,#N/A,FALSE,"T-9";#N/A,#N/A,FALSE,"T-10";#N/A,#N/A,FALSE,"T-11";#N/A,#N/A,FALSE,"C-13";#N/A,#N/A,FALSE,"T-12"}</definedName>
    <definedName name="dfd" localSheetId="13" hidden="1">{#N/A,#N/A,FALSE,"C-12";#N/A,#N/A,FALSE,"T-7";#N/A,#N/A,FALSE,"T-8";#N/A,#N/A,FALSE,"T-9";#N/A,#N/A,FALSE,"T-10";#N/A,#N/A,FALSE,"T-11";#N/A,#N/A,FALSE,"C-13";#N/A,#N/A,FALSE,"T-12"}</definedName>
    <definedName name="dfd" hidden="1">{#N/A,#N/A,FALSE,"C-12";#N/A,#N/A,FALSE,"T-7";#N/A,#N/A,FALSE,"T-8";#N/A,#N/A,FALSE,"T-9";#N/A,#N/A,FALSE,"T-10";#N/A,#N/A,FALSE,"T-11";#N/A,#N/A,FALSE,"C-13";#N/A,#N/A,FALSE,"T-12"}</definedName>
    <definedName name="ert" localSheetId="39" hidden="1">{#N/A,#N/A,TRUE,"Nagłówek"}</definedName>
    <definedName name="ert" localSheetId="16" hidden="1">{#N/A,#N/A,TRUE,"Nagłówek"}</definedName>
    <definedName name="ert" localSheetId="28" hidden="1">{#N/A,#N/A,TRUE,"Nagłówek"}</definedName>
    <definedName name="ert" localSheetId="29" hidden="1">{#N/A,#N/A,TRUE,"Nagłówek"}</definedName>
    <definedName name="ert" localSheetId="30" hidden="1">{#N/A,#N/A,TRUE,"Nagłówek"}</definedName>
    <definedName name="ert" localSheetId="17" hidden="1">{#N/A,#N/A,TRUE,"Nagłówek"}</definedName>
    <definedName name="ert" localSheetId="31" hidden="1">{#N/A,#N/A,TRUE,"Nagłówek"}</definedName>
    <definedName name="ert" localSheetId="32" hidden="1">{#N/A,#N/A,TRUE,"Nagłówek"}</definedName>
    <definedName name="ert" localSheetId="33" hidden="1">{#N/A,#N/A,TRUE,"Nagłówek"}</definedName>
    <definedName name="ert" localSheetId="34" hidden="1">{#N/A,#N/A,TRUE,"Nagłówek"}</definedName>
    <definedName name="ert" localSheetId="35" hidden="1">{#N/A,#N/A,TRUE,"Nagłówek"}</definedName>
    <definedName name="ert" localSheetId="36" hidden="1">{#N/A,#N/A,TRUE,"Nagłówek"}</definedName>
    <definedName name="ert" localSheetId="14" hidden="1">{#N/A,#N/A,TRUE,"Nagłówek"}</definedName>
    <definedName name="ert" localSheetId="25" hidden="1">{#N/A,#N/A,TRUE,"Nagłówek"}</definedName>
    <definedName name="ert" localSheetId="24" hidden="1">{#N/A,#N/A,TRUE,"Nagłówek"}</definedName>
    <definedName name="ert" localSheetId="8" hidden="1">{#N/A,#N/A,TRUE,"Nagłówek"}</definedName>
    <definedName name="ert" localSheetId="11" hidden="1">{#N/A,#N/A,TRUE,"Nagłówek"}</definedName>
    <definedName name="ert" localSheetId="7" hidden="1">{#N/A,#N/A,TRUE,"Nagłówek"}</definedName>
    <definedName name="ert" localSheetId="23" hidden="1">{#N/A,#N/A,TRUE,"Nagłówek"}</definedName>
    <definedName name="ert" localSheetId="15" hidden="1">{#N/A,#N/A,TRUE,"Nagłówek"}</definedName>
    <definedName name="ert" localSheetId="26" hidden="1">{#N/A,#N/A,TRUE,"Nagłówek"}</definedName>
    <definedName name="ert" localSheetId="27" hidden="1">{#N/A,#N/A,TRUE,"Nagłówek"}</definedName>
    <definedName name="ert" localSheetId="10" hidden="1">{#N/A,#N/A,TRUE,"Nagłówek"}</definedName>
    <definedName name="ert" localSheetId="19" hidden="1">{#N/A,#N/A,TRUE,"Nagłówek"}</definedName>
    <definedName name="ert" localSheetId="37" hidden="1">{#N/A,#N/A,TRUE,"Nagłówek"}</definedName>
    <definedName name="ert" localSheetId="9" hidden="1">{#N/A,#N/A,TRUE,"Nagłówek"}</definedName>
    <definedName name="ert" localSheetId="12" hidden="1">{#N/A,#N/A,TRUE,"Nagłówek"}</definedName>
    <definedName name="ert" localSheetId="5" hidden="1">{#N/A,#N/A,TRUE,"Nagłówek"}</definedName>
    <definedName name="ert" localSheetId="18" hidden="1">{#N/A,#N/A,TRUE,"Nagłówek"}</definedName>
    <definedName name="ert" localSheetId="13" hidden="1">{#N/A,#N/A,TRUE,"Nagłówek"}</definedName>
    <definedName name="ert" hidden="1">{#N/A,#N/A,TRUE,"Nagłówek"}</definedName>
    <definedName name="ewewe" localSheetId="39" hidden="1">{#N/A,#N/A,TRUE,"Nagłówek"}</definedName>
    <definedName name="ewewe" localSheetId="16" hidden="1">{#N/A,#N/A,TRUE,"Nagłówek"}</definedName>
    <definedName name="ewewe" localSheetId="28" hidden="1">{#N/A,#N/A,TRUE,"Nagłówek"}</definedName>
    <definedName name="ewewe" localSheetId="29" hidden="1">{#N/A,#N/A,TRUE,"Nagłówek"}</definedName>
    <definedName name="ewewe" localSheetId="30" hidden="1">{#N/A,#N/A,TRUE,"Nagłówek"}</definedName>
    <definedName name="ewewe" localSheetId="17" hidden="1">{#N/A,#N/A,TRUE,"Nagłówek"}</definedName>
    <definedName name="ewewe" localSheetId="31" hidden="1">{#N/A,#N/A,TRUE,"Nagłówek"}</definedName>
    <definedName name="ewewe" localSheetId="32" hidden="1">{#N/A,#N/A,TRUE,"Nagłówek"}</definedName>
    <definedName name="ewewe" localSheetId="33" hidden="1">{#N/A,#N/A,TRUE,"Nagłówek"}</definedName>
    <definedName name="ewewe" localSheetId="34" hidden="1">{#N/A,#N/A,TRUE,"Nagłówek"}</definedName>
    <definedName name="ewewe" localSheetId="35" hidden="1">{#N/A,#N/A,TRUE,"Nagłówek"}</definedName>
    <definedName name="ewewe" localSheetId="36" hidden="1">{#N/A,#N/A,TRUE,"Nagłówek"}</definedName>
    <definedName name="ewewe" localSheetId="14" hidden="1">{#N/A,#N/A,TRUE,"Nagłówek"}</definedName>
    <definedName name="ewewe" localSheetId="25" hidden="1">{#N/A,#N/A,TRUE,"Nagłówek"}</definedName>
    <definedName name="ewewe" localSheetId="24" hidden="1">{#N/A,#N/A,TRUE,"Nagłówek"}</definedName>
    <definedName name="ewewe" localSheetId="8" hidden="1">{#N/A,#N/A,TRUE,"Nagłówek"}</definedName>
    <definedName name="ewewe" localSheetId="11" hidden="1">{#N/A,#N/A,TRUE,"Nagłówek"}</definedName>
    <definedName name="ewewe" localSheetId="7" hidden="1">{#N/A,#N/A,TRUE,"Nagłówek"}</definedName>
    <definedName name="ewewe" localSheetId="23" hidden="1">{#N/A,#N/A,TRUE,"Nagłówek"}</definedName>
    <definedName name="ewewe" localSheetId="15" hidden="1">{#N/A,#N/A,TRUE,"Nagłówek"}</definedName>
    <definedName name="ewewe" localSheetId="26" hidden="1">{#N/A,#N/A,TRUE,"Nagłówek"}</definedName>
    <definedName name="ewewe" localSheetId="27" hidden="1">{#N/A,#N/A,TRUE,"Nagłówek"}</definedName>
    <definedName name="ewewe" localSheetId="10" hidden="1">{#N/A,#N/A,TRUE,"Nagłówek"}</definedName>
    <definedName name="ewewe" localSheetId="19" hidden="1">{#N/A,#N/A,TRUE,"Nagłówek"}</definedName>
    <definedName name="ewewe" localSheetId="37" hidden="1">{#N/A,#N/A,TRUE,"Nagłówek"}</definedName>
    <definedName name="ewewe" localSheetId="9" hidden="1">{#N/A,#N/A,TRUE,"Nagłówek"}</definedName>
    <definedName name="ewewe" localSheetId="12" hidden="1">{#N/A,#N/A,TRUE,"Nagłówek"}</definedName>
    <definedName name="ewewe" localSheetId="5" hidden="1">{#N/A,#N/A,TRUE,"Nagłówek"}</definedName>
    <definedName name="ewewe" localSheetId="18" hidden="1">{#N/A,#N/A,TRUE,"Nagłówek"}</definedName>
    <definedName name="ewewe" localSheetId="13" hidden="1">{#N/A,#N/A,TRUE,"Nagłówek"}</definedName>
    <definedName name="ewewe" hidden="1">{#N/A,#N/A,TRUE,"Nagłówek"}</definedName>
    <definedName name="f" localSheetId="16" hidden="1">{#N/A,#N/A,TRUE,"Nagłówek"}</definedName>
    <definedName name="f" localSheetId="17" hidden="1">{#N/A,#N/A,TRUE,"Nagłówek"}</definedName>
    <definedName name="f" localSheetId="34" hidden="1">{#N/A,#N/A,TRUE,"Nagłówek"}</definedName>
    <definedName name="f" localSheetId="35" hidden="1">{#N/A,#N/A,TRUE,"Nagłówek"}</definedName>
    <definedName name="f" localSheetId="36" hidden="1">{#N/A,#N/A,TRUE,"Nagłówek"}</definedName>
    <definedName name="f" localSheetId="24" hidden="1">{#N/A,#N/A,TRUE,"Nagłówek"}</definedName>
    <definedName name="f" localSheetId="8" hidden="1">{#N/A,#N/A,TRUE,"Nagłówek"}</definedName>
    <definedName name="f" localSheetId="19" hidden="1">{#N/A,#N/A,TRUE,"Nagłówek"}</definedName>
    <definedName name="f" localSheetId="37" hidden="1">{#N/A,#N/A,TRUE,"Nagłówek"}</definedName>
    <definedName name="f" localSheetId="5" hidden="1">{#N/A,#N/A,TRUE,"Nagłówek"}</definedName>
    <definedName name="f" localSheetId="18" hidden="1">{#N/A,#N/A,TRUE,"Nagłówek"}</definedName>
    <definedName name="f" hidden="1">{#N/A,#N/A,TRUE,"Nagłówek"}</definedName>
    <definedName name="flleg_obj" localSheetId="39">OFFSET(#REF!,0,0,COUNT(#REF!),3)</definedName>
    <definedName name="flleg_obj" localSheetId="16">OFFSET(#REF!,0,0,COUNT(#REF!),3)</definedName>
    <definedName name="flleg_obj" localSheetId="29">OFFSET(#REF!,0,0,COUNT(#REF!),3)</definedName>
    <definedName name="flleg_obj" localSheetId="30">OFFSET(#REF!,0,0,COUNT(#REF!),3)</definedName>
    <definedName name="flleg_obj" localSheetId="17">OFFSET(#REF!,0,0,COUNT(#REF!),3)</definedName>
    <definedName name="flleg_obj" localSheetId="32">OFFSET(#REF!,0,0,COUNT(#REF!),3)</definedName>
    <definedName name="flleg_obj" localSheetId="33">OFFSET(#REF!,0,0,COUNT(#REF!),3)</definedName>
    <definedName name="flleg_obj" localSheetId="34">OFFSET(#REF!,0,0,COUNT(#REF!),3)</definedName>
    <definedName name="flleg_obj" localSheetId="35">OFFSET(#REF!,0,0,COUNT(#REF!),3)</definedName>
    <definedName name="flleg_obj" localSheetId="36">OFFSET(#REF!,0,0,COUNT(#REF!),3)</definedName>
    <definedName name="flleg_obj" localSheetId="8">OFFSET(#REF!,0,0,COUNT(#REF!),3)</definedName>
    <definedName name="flleg_obj" localSheetId="11">OFFSET(#REF!,0,0,COUNT(#REF!),3)</definedName>
    <definedName name="flleg_obj" localSheetId="7">OFFSET(#REF!,0,0,COUNT(#REF!),3)</definedName>
    <definedName name="flleg_obj" localSheetId="15">OFFSET(#REF!,0,0,COUNT(#REF!),3)</definedName>
    <definedName name="flleg_obj" localSheetId="27">OFFSET(#REF!,0,0,COUNT(#REF!),3)</definedName>
    <definedName name="flleg_obj" localSheetId="10">OFFSET(#REF!,0,0,COUNT(#REF!),3)</definedName>
    <definedName name="flleg_obj" localSheetId="19">OFFSET(#REF!,0,0,COUNT(#REF!),3)</definedName>
    <definedName name="flleg_obj" localSheetId="9">OFFSET(#REF!,0,0,COUNT(#REF!),3)</definedName>
    <definedName name="flleg_obj" localSheetId="5">OFFSET(#REF!,0,0,COUNT(#REF!),3)</definedName>
    <definedName name="flleg_obj" localSheetId="18">OFFSET(#REF!,0,0,COUNT(#REF!),3)</definedName>
    <definedName name="flleg_obj" localSheetId="0">OFFSET(#REF!,0,0,COUNT(#REF!),3)</definedName>
    <definedName name="flleg_obj">OFFSET(#REF!,0,0,COUNT(#REF!),3)</definedName>
    <definedName name="FWT_Bilans" localSheetId="16">'Balance sheet'!$B$4:$B$56</definedName>
    <definedName name="FWT_Bilans" localSheetId="28">'Balance sheet''13-''15'!$B$4:$K$51</definedName>
    <definedName name="FWT_Bilans" localSheetId="29">'Balance sheet''16'!$B$4:$B$52</definedName>
    <definedName name="FWT_Bilans" localSheetId="30">'Balance sheet''17-''18'!$B$4:$B$56</definedName>
    <definedName name="FWT_Bilans" localSheetId="17">#REF!</definedName>
    <definedName name="FWT_Bilans" localSheetId="32">#REF!</definedName>
    <definedName name="FWT_Bilans" localSheetId="33">#REF!</definedName>
    <definedName name="FWT_Bilans" localSheetId="34">#REF!</definedName>
    <definedName name="FWT_Bilans" localSheetId="35">#REF!</definedName>
    <definedName name="FWT_Bilans" localSheetId="36">#REF!</definedName>
    <definedName name="FWT_Bilans" localSheetId="8">#REF!</definedName>
    <definedName name="FWT_Bilans" localSheetId="11">#REF!</definedName>
    <definedName name="FWT_Bilans" localSheetId="7">#REF!</definedName>
    <definedName name="FWT_Bilans" localSheetId="15">#REF!</definedName>
    <definedName name="FWT_Bilans" localSheetId="27">#REF!</definedName>
    <definedName name="FWT_Bilans" localSheetId="10">#REF!</definedName>
    <definedName name="FWT_Bilans" localSheetId="19">#REF!</definedName>
    <definedName name="FWT_Bilans" localSheetId="37">#REF!</definedName>
    <definedName name="FWT_Bilans" localSheetId="9">#REF!</definedName>
    <definedName name="FWT_Bilans" localSheetId="5">#REF!</definedName>
    <definedName name="FWT_Bilans" localSheetId="18">#REF!</definedName>
    <definedName name="FWT_Bilans" localSheetId="0">#REF!</definedName>
    <definedName name="FWT_Bilans">#REF!</definedName>
    <definedName name="FWT_CF" localSheetId="16">#REF!</definedName>
    <definedName name="FWT_CF" localSheetId="29">#REF!</definedName>
    <definedName name="FWT_CF" localSheetId="30">#REF!</definedName>
    <definedName name="FWT_CF" localSheetId="17">CashFlow!$B$4:$B$52</definedName>
    <definedName name="FWT_CF" localSheetId="31">'CashFlow ''13-''15'!$B$4:$Q$53</definedName>
    <definedName name="FWT_CF" localSheetId="32">'CashFlow ''16-''17'!$B$4:$G$65</definedName>
    <definedName name="FWT_CF" localSheetId="33">'CashFlow ''18'!$B$4:$B$64</definedName>
    <definedName name="FWT_CF" localSheetId="34">'CashFlow ''19'!$B$4:$B$53</definedName>
    <definedName name="FWT_CF" localSheetId="35">'CashFlow ''20'!$B$4:$B$59</definedName>
    <definedName name="FWT_CF" localSheetId="36">'CashFlow ''21'!$B$4:$B$51</definedName>
    <definedName name="FWT_CF" localSheetId="8">#REF!</definedName>
    <definedName name="FWT_CF" localSheetId="11">#REF!</definedName>
    <definedName name="FWT_CF" localSheetId="7">#REF!</definedName>
    <definedName name="FWT_CF" localSheetId="15">#REF!</definedName>
    <definedName name="FWT_CF" localSheetId="27">#REF!</definedName>
    <definedName name="FWT_CF" localSheetId="10">#REF!</definedName>
    <definedName name="FWT_CF" localSheetId="19">#REF!</definedName>
    <definedName name="FWT_CF" localSheetId="37">#REF!</definedName>
    <definedName name="FWT_CF" localSheetId="9">#REF!</definedName>
    <definedName name="FWT_CF" localSheetId="5">#REF!</definedName>
    <definedName name="FWT_CF" localSheetId="18">#REF!</definedName>
    <definedName name="FWT_CF" localSheetId="0">#REF!</definedName>
    <definedName name="FWT_CF">#REF!</definedName>
    <definedName name="FWT_CK" localSheetId="19">#REF!</definedName>
    <definedName name="FWT_CK">'Corporate functions'!$B$4:$Q$19</definedName>
    <definedName name="FWT_Detal" localSheetId="16">#REF!</definedName>
    <definedName name="FWT_Detal" localSheetId="29">#REF!</definedName>
    <definedName name="FWT_Detal" localSheetId="30">#REF!</definedName>
    <definedName name="FWT_Detal" localSheetId="17">#REF!</definedName>
    <definedName name="FWT_Detal" localSheetId="32">#REF!</definedName>
    <definedName name="FWT_Detal" localSheetId="33">#REF!</definedName>
    <definedName name="FWT_Detal" localSheetId="34">#REF!</definedName>
    <definedName name="FWT_Detal" localSheetId="35">#REF!</definedName>
    <definedName name="FWT_Detal" localSheetId="36">#REF!</definedName>
    <definedName name="FWT_Detal" localSheetId="8">#REF!</definedName>
    <definedName name="FWT_Detal" localSheetId="11">#REF!</definedName>
    <definedName name="FWT_Detal" localSheetId="7">#REF!</definedName>
    <definedName name="FWT_Detal" localSheetId="15">#REF!</definedName>
    <definedName name="FWT_Detal" localSheetId="27">#REF!</definedName>
    <definedName name="FWT_Detal" localSheetId="10">#REF!</definedName>
    <definedName name="FWT_Detal" localSheetId="19">#REF!</definedName>
    <definedName name="FWT_Detal" localSheetId="37">#REF!</definedName>
    <definedName name="FWT_Detal" localSheetId="9">#REF!</definedName>
    <definedName name="FWT_Detal" localSheetId="12">Retail!$B$4:$Q$19</definedName>
    <definedName name="FWT_Detal" localSheetId="5">#REF!</definedName>
    <definedName name="FWT_Detal" localSheetId="18">#REF!</definedName>
    <definedName name="FWT_Detal" localSheetId="0">#REF!</definedName>
    <definedName name="FWT_Detal">#REF!</definedName>
    <definedName name="FWT_Downstream" localSheetId="16">#REF!</definedName>
    <definedName name="FWT_Downstream" localSheetId="29">#REF!</definedName>
    <definedName name="FWT_Downstream" localSheetId="30">#REF!</definedName>
    <definedName name="FWT_Downstream" localSheetId="17">#REF!</definedName>
    <definedName name="FWT_Downstream" localSheetId="32">#REF!</definedName>
    <definedName name="FWT_Downstream" localSheetId="33">#REF!</definedName>
    <definedName name="FWT_Downstream" localSheetId="34">#REF!</definedName>
    <definedName name="FWT_Downstream" localSheetId="35">#REF!</definedName>
    <definedName name="FWT_Downstream" localSheetId="36">#REF!</definedName>
    <definedName name="FWT_Downstream" localSheetId="25">'Downstream''13-''19'!$B$4:$Q$22</definedName>
    <definedName name="FWT_Downstream" localSheetId="8">#REF!</definedName>
    <definedName name="FWT_Downstream" localSheetId="11">Energy!$B$4:$B$19</definedName>
    <definedName name="FWT_Downstream" localSheetId="7">#REF!</definedName>
    <definedName name="FWT_Downstream" localSheetId="15">#REF!</definedName>
    <definedName name="FWT_Downstream" localSheetId="27">#REF!</definedName>
    <definedName name="FWT_Downstream" localSheetId="10">Petrochemical!$B$4:$B$22</definedName>
    <definedName name="FWT_Downstream" localSheetId="19">#REF!</definedName>
    <definedName name="FWT_Downstream" localSheetId="37">#REF!</definedName>
    <definedName name="FWT_Downstream" localSheetId="9">Refining!$B$4:$B$22</definedName>
    <definedName name="FWT_Downstream" localSheetId="5">#REF!</definedName>
    <definedName name="FWT_Downstream" localSheetId="18">#REF!</definedName>
    <definedName name="FWT_Downstream" localSheetId="0">#REF!</definedName>
    <definedName name="FWT_Downstream">#REF!</definedName>
    <definedName name="FWT_Konsumpcja" localSheetId="19">#REF!</definedName>
    <definedName name="FWT_Konsumpcja">'Fuel consumption'!$B$4:$Q$17</definedName>
    <definedName name="FWT_Kursy" localSheetId="19">#REF!</definedName>
    <definedName name="FWT_Kursy">'Exchange rates'!$B$4:$BK$15</definedName>
    <definedName name="FWT_Kursy_ENG" localSheetId="16">[3]Kursy!#REF!</definedName>
    <definedName name="FWT_Kursy_ENG" localSheetId="29">'Exchange rates'!#REF!</definedName>
    <definedName name="FWT_Kursy_ENG" localSheetId="30">'Exchange rates'!#REF!</definedName>
    <definedName name="FWT_Kursy_ENG" localSheetId="17">[3]Kursy!#REF!</definedName>
    <definedName name="FWT_Kursy_ENG" localSheetId="32">'Exchange rates'!#REF!</definedName>
    <definedName name="FWT_Kursy_ENG" localSheetId="33">'Exchange rates'!#REF!</definedName>
    <definedName name="FWT_Kursy_ENG" localSheetId="34">[3]Kursy!#REF!</definedName>
    <definedName name="FWT_Kursy_ENG" localSheetId="35">[3]Kursy!#REF!</definedName>
    <definedName name="FWT_Kursy_ENG" localSheetId="36">[3]Kursy!#REF!</definedName>
    <definedName name="FWT_Kursy_ENG" localSheetId="25">'Exchange rates'!#REF!</definedName>
    <definedName name="FWT_Kursy_ENG" localSheetId="24">[4]Kursy!#REF!</definedName>
    <definedName name="FWT_Kursy_ENG" localSheetId="8">[4]Kursy!#REF!</definedName>
    <definedName name="FWT_Kursy_ENG" localSheetId="11">'Exchange rates'!#REF!</definedName>
    <definedName name="FWT_Kursy_ENG" localSheetId="7">'Exchange rates'!#REF!</definedName>
    <definedName name="FWT_Kursy_ENG" localSheetId="15">'Exchange rates'!#REF!</definedName>
    <definedName name="FWT_Kursy_ENG" localSheetId="27">'Exchange rates'!#REF!</definedName>
    <definedName name="FWT_Kursy_ENG" localSheetId="10">'Exchange rates'!#REF!</definedName>
    <definedName name="FWT_Kursy_ENG" localSheetId="19">#REF!</definedName>
    <definedName name="FWT_Kursy_ENG" localSheetId="37">[5]Kursy!#REF!</definedName>
    <definedName name="FWT_Kursy_ENG" localSheetId="9">'Exchange rates'!#REF!</definedName>
    <definedName name="FWT_Kursy_ENG" localSheetId="12">'Exchange rates'!#REF!</definedName>
    <definedName name="FWT_Kursy_ENG" localSheetId="5">[6]Kursy!#REF!</definedName>
    <definedName name="FWT_Kursy_ENG" localSheetId="18">[6]Kursy!#REF!</definedName>
    <definedName name="FWT_Kursy_ENG" localSheetId="0">[6]Kursy!#REF!</definedName>
    <definedName name="FWT_Kursy_ENG">'Exchange rates'!#REF!</definedName>
    <definedName name="FWT_Marze" localSheetId="19">#REF!</definedName>
    <definedName name="FWT_Marze">Margins!$B$4:$O$35</definedName>
    <definedName name="FWT_Marze_ENG" localSheetId="16">[3]Marże!#REF!</definedName>
    <definedName name="FWT_Marze_ENG" localSheetId="29">Margins!#REF!</definedName>
    <definedName name="FWT_Marze_ENG" localSheetId="30">Margins!#REF!</definedName>
    <definedName name="FWT_Marze_ENG" localSheetId="17">[3]Marże!#REF!</definedName>
    <definedName name="FWT_Marze_ENG" localSheetId="32">Margins!#REF!</definedName>
    <definedName name="FWT_Marze_ENG" localSheetId="33">Margins!#REF!</definedName>
    <definedName name="FWT_Marze_ENG" localSheetId="34">[3]Marże!#REF!</definedName>
    <definedName name="FWT_Marze_ENG" localSheetId="35">[3]Marże!#REF!</definedName>
    <definedName name="FWT_Marze_ENG" localSheetId="36">[3]Marże!#REF!</definedName>
    <definedName name="FWT_Marze_ENG" localSheetId="24">[4]Marże!#REF!</definedName>
    <definedName name="FWT_Marze_ENG" localSheetId="8">[4]Marże!#REF!</definedName>
    <definedName name="FWT_Marze_ENG" localSheetId="11">Margins!#REF!</definedName>
    <definedName name="FWT_Marze_ENG" localSheetId="7">Margins!#REF!</definedName>
    <definedName name="FWT_Marze_ENG" localSheetId="15">Margins!#REF!</definedName>
    <definedName name="FWT_Marze_ENG" localSheetId="27">Margins!#REF!</definedName>
    <definedName name="FWT_Marze_ENG" localSheetId="10">Margins!#REF!</definedName>
    <definedName name="FWT_Marze_ENG" localSheetId="19">#REF!</definedName>
    <definedName name="FWT_Marze_ENG" localSheetId="37">[5]Marże!#REF!</definedName>
    <definedName name="FWT_Marze_ENG" localSheetId="9">Margins!#REF!</definedName>
    <definedName name="FWT_Marze_ENG" localSheetId="5">[6]Marże!#REF!</definedName>
    <definedName name="FWT_Marze_ENG" localSheetId="18">[6]Marże!#REF!</definedName>
    <definedName name="FWT_Marze_ENG" localSheetId="0">[6]Marże!#REF!</definedName>
    <definedName name="FWT_Marze_ENG">Margins!#REF!</definedName>
    <definedName name="FWT_RZiS" localSheetId="15">'P&amp;L'!#REF!</definedName>
    <definedName name="FWT_RZiS" localSheetId="27">'P&amp;L''18'!$B$4:$B$50</definedName>
    <definedName name="FWT_RZiS" localSheetId="19">#REF!</definedName>
    <definedName name="FWT_RZiS">'P&amp;L''13-''17'!$B$4:$Q$43</definedName>
    <definedName name="FWT_Sprzedazn" localSheetId="16">[3]Sprzedaż!#REF!</definedName>
    <definedName name="FWT_Sprzedazn" localSheetId="28">'Sales''13-''19'!#REF!</definedName>
    <definedName name="FWT_Sprzedazn" localSheetId="29">'Sales''13-''19'!#REF!</definedName>
    <definedName name="FWT_Sprzedazn" localSheetId="30">'Sales''13-''19'!#REF!</definedName>
    <definedName name="FWT_Sprzedazn" localSheetId="17">[3]Sprzedaż!#REF!</definedName>
    <definedName name="FWT_Sprzedazn" localSheetId="31">'Sales''13-''19'!#REF!</definedName>
    <definedName name="FWT_Sprzedazn" localSheetId="32">'Sales''13-''19'!#REF!</definedName>
    <definedName name="FWT_Sprzedazn" localSheetId="33">'Sales''13-''19'!#REF!</definedName>
    <definedName name="FWT_Sprzedazn" localSheetId="34">[3]Sprzedaż!#REF!</definedName>
    <definedName name="FWT_Sprzedazn" localSheetId="35">[3]Sprzedaż!#REF!</definedName>
    <definedName name="FWT_Sprzedazn" localSheetId="36">[3]Sprzedaż!#REF!</definedName>
    <definedName name="FWT_Sprzedazn" localSheetId="25">'Sales''13-''19'!#REF!</definedName>
    <definedName name="FWT_Sprzedazn" localSheetId="24">[4]Sprzedaż!#REF!</definedName>
    <definedName name="FWT_Sprzedazn" localSheetId="8">[4]Sprzedaż!#REF!</definedName>
    <definedName name="FWT_Sprzedazn" localSheetId="11">'Sales''13-''19'!#REF!</definedName>
    <definedName name="FWT_Sprzedazn" localSheetId="7">'Sales''13-''19'!#REF!</definedName>
    <definedName name="FWT_Sprzedazn" localSheetId="15">'Sales''13-''19'!#REF!</definedName>
    <definedName name="FWT_Sprzedazn" localSheetId="27">'Sales''13-''19'!#REF!</definedName>
    <definedName name="FWT_Sprzedazn" localSheetId="10">'Sales''13-''19'!#REF!</definedName>
    <definedName name="FWT_Sprzedazn" localSheetId="19">#REF!</definedName>
    <definedName name="FWT_Sprzedazn" localSheetId="37">[5]Sprzedaż!#REF!</definedName>
    <definedName name="FWT_Sprzedazn" localSheetId="9">'Sales''13-''19'!#REF!</definedName>
    <definedName name="FWT_Sprzedazn" localSheetId="12">'Sales''13-''19'!#REF!</definedName>
    <definedName name="FWT_Sprzedazn" localSheetId="5">'[6]Sprzedaż ''13-''19'!#REF!</definedName>
    <definedName name="FWT_Sprzedazn" localSheetId="18">'[6]Sprzedaż ''13-''19'!#REF!</definedName>
    <definedName name="FWT_Sprzedazn" localSheetId="0">'[6]Sprzedaż ''13-''19'!#REF!</definedName>
    <definedName name="FWT_Sprzedazn">'Sales''13-''19'!#REF!</definedName>
    <definedName name="FWT_Sprzedazn_ENG" localSheetId="16">[3]Sprzedaż!#REF!</definedName>
    <definedName name="FWT_Sprzedazn_ENG" localSheetId="28">'Sales''13-''19'!#REF!</definedName>
    <definedName name="FWT_Sprzedazn_ENG" localSheetId="29">'Sales''13-''19'!#REF!</definedName>
    <definedName name="FWT_Sprzedazn_ENG" localSheetId="30">'Sales''13-''19'!#REF!</definedName>
    <definedName name="FWT_Sprzedazn_ENG" localSheetId="17">[3]Sprzedaż!#REF!</definedName>
    <definedName name="FWT_Sprzedazn_ENG" localSheetId="31">'Sales''13-''19'!#REF!</definedName>
    <definedName name="FWT_Sprzedazn_ENG" localSheetId="32">'Sales''13-''19'!#REF!</definedName>
    <definedName name="FWT_Sprzedazn_ENG" localSheetId="33">'Sales''13-''19'!#REF!</definedName>
    <definedName name="FWT_Sprzedazn_ENG" localSheetId="34">[3]Sprzedaż!#REF!</definedName>
    <definedName name="FWT_Sprzedazn_ENG" localSheetId="35">[3]Sprzedaż!#REF!</definedName>
    <definedName name="FWT_Sprzedazn_ENG" localSheetId="36">[3]Sprzedaż!#REF!</definedName>
    <definedName name="FWT_Sprzedazn_ENG" localSheetId="25">'Sales''13-''19'!#REF!</definedName>
    <definedName name="FWT_Sprzedazn_ENG" localSheetId="24">[4]Sprzedaż!#REF!</definedName>
    <definedName name="FWT_Sprzedazn_ENG" localSheetId="8">[4]Sprzedaż!#REF!</definedName>
    <definedName name="FWT_Sprzedazn_ENG" localSheetId="11">'Sales''13-''19'!#REF!</definedName>
    <definedName name="FWT_Sprzedazn_ENG" localSheetId="7">'Sales''13-''19'!#REF!</definedName>
    <definedName name="FWT_Sprzedazn_ENG" localSheetId="15">'Sales''13-''19'!#REF!</definedName>
    <definedName name="FWT_Sprzedazn_ENG" localSheetId="27">'Sales''13-''19'!#REF!</definedName>
    <definedName name="FWT_Sprzedazn_ENG" localSheetId="10">'Sales''13-''19'!#REF!</definedName>
    <definedName name="FWT_Sprzedazn_ENG" localSheetId="19">#REF!</definedName>
    <definedName name="FWT_Sprzedazn_ENG" localSheetId="37">[5]Sprzedaż!#REF!</definedName>
    <definedName name="FWT_Sprzedazn_ENG" localSheetId="9">'Sales''13-''19'!#REF!</definedName>
    <definedName name="FWT_Sprzedazn_ENG" localSheetId="12">'Sales''13-''19'!#REF!</definedName>
    <definedName name="FWT_Sprzedazn_ENG" localSheetId="5">'[6]Sprzedaż ''13-''19'!#REF!</definedName>
    <definedName name="FWT_Sprzedazn_ENG" localSheetId="18">'[6]Sprzedaż ''13-''19'!#REF!</definedName>
    <definedName name="FWT_Sprzedazn_ENG" localSheetId="0">'[6]Sprzedaż ''13-''19'!#REF!</definedName>
    <definedName name="FWT_Sprzedazn_ENG">'Sales''13-''19'!#REF!</definedName>
    <definedName name="FWT_Wydobywczy" localSheetId="19">#REF!</definedName>
    <definedName name="FWT_Wydobywczy">Upstream!$B$4:$Q$20</definedName>
    <definedName name="gs" localSheetId="39" hidden="1">{#N/A,#N/A,TRUE,"Nagłówek"}</definedName>
    <definedName name="gs" localSheetId="16" hidden="1">{#N/A,#N/A,TRUE,"Nagłówek"}</definedName>
    <definedName name="gs" localSheetId="28" hidden="1">{#N/A,#N/A,TRUE,"Nagłówek"}</definedName>
    <definedName name="gs" localSheetId="29" hidden="1">{#N/A,#N/A,TRUE,"Nagłówek"}</definedName>
    <definedName name="gs" localSheetId="30" hidden="1">{#N/A,#N/A,TRUE,"Nagłówek"}</definedName>
    <definedName name="gs" localSheetId="17" hidden="1">{#N/A,#N/A,TRUE,"Nagłówek"}</definedName>
    <definedName name="gs" localSheetId="31" hidden="1">{#N/A,#N/A,TRUE,"Nagłówek"}</definedName>
    <definedName name="gs" localSheetId="32" hidden="1">{#N/A,#N/A,TRUE,"Nagłówek"}</definedName>
    <definedName name="gs" localSheetId="33" hidden="1">{#N/A,#N/A,TRUE,"Nagłówek"}</definedName>
    <definedName name="gs" localSheetId="34" hidden="1">{#N/A,#N/A,TRUE,"Nagłówek"}</definedName>
    <definedName name="gs" localSheetId="35" hidden="1">{#N/A,#N/A,TRUE,"Nagłówek"}</definedName>
    <definedName name="gs" localSheetId="36" hidden="1">{#N/A,#N/A,TRUE,"Nagłówek"}</definedName>
    <definedName name="gs" localSheetId="14" hidden="1">{#N/A,#N/A,TRUE,"Nagłówek"}</definedName>
    <definedName name="gs" localSheetId="25" hidden="1">{#N/A,#N/A,TRUE,"Nagłówek"}</definedName>
    <definedName name="gs" localSheetId="24" hidden="1">{#N/A,#N/A,TRUE,"Nagłówek"}</definedName>
    <definedName name="gs" localSheetId="8" hidden="1">{#N/A,#N/A,TRUE,"Nagłówek"}</definedName>
    <definedName name="gs" localSheetId="11" hidden="1">{#N/A,#N/A,TRUE,"Nagłówek"}</definedName>
    <definedName name="gs" localSheetId="7" hidden="1">{#N/A,#N/A,TRUE,"Nagłówek"}</definedName>
    <definedName name="gs" localSheetId="23" hidden="1">{#N/A,#N/A,TRUE,"Nagłówek"}</definedName>
    <definedName name="gs" localSheetId="15" hidden="1">{#N/A,#N/A,TRUE,"Nagłówek"}</definedName>
    <definedName name="gs" localSheetId="26" hidden="1">{#N/A,#N/A,TRUE,"Nagłówek"}</definedName>
    <definedName name="gs" localSheetId="27" hidden="1">{#N/A,#N/A,TRUE,"Nagłówek"}</definedName>
    <definedName name="gs" localSheetId="10" hidden="1">{#N/A,#N/A,TRUE,"Nagłówek"}</definedName>
    <definedName name="gs" localSheetId="19" hidden="1">{#N/A,#N/A,TRUE,"Nagłówek"}</definedName>
    <definedName name="gs" localSheetId="37" hidden="1">{#N/A,#N/A,TRUE,"Nagłówek"}</definedName>
    <definedName name="gs" localSheetId="9" hidden="1">{#N/A,#N/A,TRUE,"Nagłówek"}</definedName>
    <definedName name="gs" localSheetId="12" hidden="1">{#N/A,#N/A,TRUE,"Nagłówek"}</definedName>
    <definedName name="gs" localSheetId="5" hidden="1">{#N/A,#N/A,TRUE,"Nagłówek"}</definedName>
    <definedName name="gs" localSheetId="18" hidden="1">{#N/A,#N/A,TRUE,"Nagłówek"}</definedName>
    <definedName name="gs" localSheetId="13" hidden="1">{#N/A,#N/A,TRUE,"Nagłówek"}</definedName>
    <definedName name="gs" hidden="1">{#N/A,#N/A,TRUE,"Nagłówek"}</definedName>
    <definedName name="hkh" localSheetId="39" hidden="1">{#N/A,#N/A,TRUE,"Nagłówek"}</definedName>
    <definedName name="hkh" localSheetId="16" hidden="1">{#N/A,#N/A,TRUE,"Nagłówek"}</definedName>
    <definedName name="hkh" localSheetId="28" hidden="1">{#N/A,#N/A,TRUE,"Nagłówek"}</definedName>
    <definedName name="hkh" localSheetId="29" hidden="1">{#N/A,#N/A,TRUE,"Nagłówek"}</definedName>
    <definedName name="hkh" localSheetId="30" hidden="1">{#N/A,#N/A,TRUE,"Nagłówek"}</definedName>
    <definedName name="hkh" localSheetId="17" hidden="1">{#N/A,#N/A,TRUE,"Nagłówek"}</definedName>
    <definedName name="hkh" localSheetId="31" hidden="1">{#N/A,#N/A,TRUE,"Nagłówek"}</definedName>
    <definedName name="hkh" localSheetId="32" hidden="1">{#N/A,#N/A,TRUE,"Nagłówek"}</definedName>
    <definedName name="hkh" localSheetId="33" hidden="1">{#N/A,#N/A,TRUE,"Nagłówek"}</definedName>
    <definedName name="hkh" localSheetId="34" hidden="1">{#N/A,#N/A,TRUE,"Nagłówek"}</definedName>
    <definedName name="hkh" localSheetId="35" hidden="1">{#N/A,#N/A,TRUE,"Nagłówek"}</definedName>
    <definedName name="hkh" localSheetId="36" hidden="1">{#N/A,#N/A,TRUE,"Nagłówek"}</definedName>
    <definedName name="hkh" localSheetId="14" hidden="1">{#N/A,#N/A,TRUE,"Nagłówek"}</definedName>
    <definedName name="hkh" localSheetId="25" hidden="1">{#N/A,#N/A,TRUE,"Nagłówek"}</definedName>
    <definedName name="hkh" localSheetId="24" hidden="1">{#N/A,#N/A,TRUE,"Nagłówek"}</definedName>
    <definedName name="hkh" localSheetId="8" hidden="1">{#N/A,#N/A,TRUE,"Nagłówek"}</definedName>
    <definedName name="hkh" localSheetId="11" hidden="1">{#N/A,#N/A,TRUE,"Nagłówek"}</definedName>
    <definedName name="hkh" localSheetId="7" hidden="1">{#N/A,#N/A,TRUE,"Nagłówek"}</definedName>
    <definedName name="hkh" localSheetId="23" hidden="1">{#N/A,#N/A,TRUE,"Nagłówek"}</definedName>
    <definedName name="hkh" localSheetId="15" hidden="1">{#N/A,#N/A,TRUE,"Nagłówek"}</definedName>
    <definedName name="hkh" localSheetId="26" hidden="1">{#N/A,#N/A,TRUE,"Nagłówek"}</definedName>
    <definedName name="hkh" localSheetId="27" hidden="1">{#N/A,#N/A,TRUE,"Nagłówek"}</definedName>
    <definedName name="hkh" localSheetId="10" hidden="1">{#N/A,#N/A,TRUE,"Nagłówek"}</definedName>
    <definedName name="hkh" localSheetId="19" hidden="1">{#N/A,#N/A,TRUE,"Nagłówek"}</definedName>
    <definedName name="hkh" localSheetId="37" hidden="1">{#N/A,#N/A,TRUE,"Nagłówek"}</definedName>
    <definedName name="hkh" localSheetId="9" hidden="1">{#N/A,#N/A,TRUE,"Nagłówek"}</definedName>
    <definedName name="hkh" localSheetId="12" hidden="1">{#N/A,#N/A,TRUE,"Nagłówek"}</definedName>
    <definedName name="hkh" localSheetId="5" hidden="1">{#N/A,#N/A,TRUE,"Nagłówek"}</definedName>
    <definedName name="hkh" localSheetId="18" hidden="1">{#N/A,#N/A,TRUE,"Nagłówek"}</definedName>
    <definedName name="hkh" localSheetId="13" hidden="1">{#N/A,#N/A,TRUE,"Nagłówek"}</definedName>
    <definedName name="hkh" hidden="1">{#N/A,#N/A,TRUE,"Nagłówek"}</definedName>
    <definedName name="hs" localSheetId="39" hidden="1">{#N/A,#N/A,FALSE,"DCF";#N/A,#N/A,FALSE,"GM";#N/A,#N/A,FALSE,"Prices-Delvd";#N/A,#N/A,FALSE,"Vol";#N/A,#N/A,FALSE,"VolB_D"}</definedName>
    <definedName name="hs" localSheetId="16" hidden="1">{#N/A,#N/A,FALSE,"DCF";#N/A,#N/A,FALSE,"GM";#N/A,#N/A,FALSE,"Prices-Delvd";#N/A,#N/A,FALSE,"Vol";#N/A,#N/A,FALSE,"VolB_D"}</definedName>
    <definedName name="hs" localSheetId="28" hidden="1">{#N/A,#N/A,FALSE,"DCF";#N/A,#N/A,FALSE,"GM";#N/A,#N/A,FALSE,"Prices-Delvd";#N/A,#N/A,FALSE,"Vol";#N/A,#N/A,FALSE,"VolB_D"}</definedName>
    <definedName name="hs" localSheetId="29" hidden="1">{#N/A,#N/A,FALSE,"DCF";#N/A,#N/A,FALSE,"GM";#N/A,#N/A,FALSE,"Prices-Delvd";#N/A,#N/A,FALSE,"Vol";#N/A,#N/A,FALSE,"VolB_D"}</definedName>
    <definedName name="hs" localSheetId="30" hidden="1">{#N/A,#N/A,FALSE,"DCF";#N/A,#N/A,FALSE,"GM";#N/A,#N/A,FALSE,"Prices-Delvd";#N/A,#N/A,FALSE,"Vol";#N/A,#N/A,FALSE,"VolB_D"}</definedName>
    <definedName name="hs" localSheetId="17" hidden="1">{#N/A,#N/A,FALSE,"DCF";#N/A,#N/A,FALSE,"GM";#N/A,#N/A,FALSE,"Prices-Delvd";#N/A,#N/A,FALSE,"Vol";#N/A,#N/A,FALSE,"VolB_D"}</definedName>
    <definedName name="hs" localSheetId="31" hidden="1">{#N/A,#N/A,FALSE,"DCF";#N/A,#N/A,FALSE,"GM";#N/A,#N/A,FALSE,"Prices-Delvd";#N/A,#N/A,FALSE,"Vol";#N/A,#N/A,FALSE,"VolB_D"}</definedName>
    <definedName name="hs" localSheetId="32" hidden="1">{#N/A,#N/A,FALSE,"DCF";#N/A,#N/A,FALSE,"GM";#N/A,#N/A,FALSE,"Prices-Delvd";#N/A,#N/A,FALSE,"Vol";#N/A,#N/A,FALSE,"VolB_D"}</definedName>
    <definedName name="hs" localSheetId="33" hidden="1">{#N/A,#N/A,FALSE,"DCF";#N/A,#N/A,FALSE,"GM";#N/A,#N/A,FALSE,"Prices-Delvd";#N/A,#N/A,FALSE,"Vol";#N/A,#N/A,FALSE,"VolB_D"}</definedName>
    <definedName name="hs" localSheetId="34" hidden="1">{#N/A,#N/A,FALSE,"DCF";#N/A,#N/A,FALSE,"GM";#N/A,#N/A,FALSE,"Prices-Delvd";#N/A,#N/A,FALSE,"Vol";#N/A,#N/A,FALSE,"VolB_D"}</definedName>
    <definedName name="hs" localSheetId="35" hidden="1">{#N/A,#N/A,FALSE,"DCF";#N/A,#N/A,FALSE,"GM";#N/A,#N/A,FALSE,"Prices-Delvd";#N/A,#N/A,FALSE,"Vol";#N/A,#N/A,FALSE,"VolB_D"}</definedName>
    <definedName name="hs" localSheetId="36" hidden="1">{#N/A,#N/A,FALSE,"DCF";#N/A,#N/A,FALSE,"GM";#N/A,#N/A,FALSE,"Prices-Delvd";#N/A,#N/A,FALSE,"Vol";#N/A,#N/A,FALSE,"VolB_D"}</definedName>
    <definedName name="hs" localSheetId="14" hidden="1">{#N/A,#N/A,FALSE,"DCF";#N/A,#N/A,FALSE,"GM";#N/A,#N/A,FALSE,"Prices-Delvd";#N/A,#N/A,FALSE,"Vol";#N/A,#N/A,FALSE,"VolB_D"}</definedName>
    <definedName name="hs" localSheetId="25" hidden="1">{#N/A,#N/A,FALSE,"DCF";#N/A,#N/A,FALSE,"GM";#N/A,#N/A,FALSE,"Prices-Delvd";#N/A,#N/A,FALSE,"Vol";#N/A,#N/A,FALSE,"VolB_D"}</definedName>
    <definedName name="hs" localSheetId="24" hidden="1">{#N/A,#N/A,FALSE,"DCF";#N/A,#N/A,FALSE,"GM";#N/A,#N/A,FALSE,"Prices-Delvd";#N/A,#N/A,FALSE,"Vol";#N/A,#N/A,FALSE,"VolB_D"}</definedName>
    <definedName name="hs" localSheetId="8" hidden="1">{#N/A,#N/A,FALSE,"DCF";#N/A,#N/A,FALSE,"GM";#N/A,#N/A,FALSE,"Prices-Delvd";#N/A,#N/A,FALSE,"Vol";#N/A,#N/A,FALSE,"VolB_D"}</definedName>
    <definedName name="hs" localSheetId="11" hidden="1">{#N/A,#N/A,FALSE,"DCF";#N/A,#N/A,FALSE,"GM";#N/A,#N/A,FALSE,"Prices-Delvd";#N/A,#N/A,FALSE,"Vol";#N/A,#N/A,FALSE,"VolB_D"}</definedName>
    <definedName name="hs" localSheetId="7" hidden="1">{#N/A,#N/A,FALSE,"DCF";#N/A,#N/A,FALSE,"GM";#N/A,#N/A,FALSE,"Prices-Delvd";#N/A,#N/A,FALSE,"Vol";#N/A,#N/A,FALSE,"VolB_D"}</definedName>
    <definedName name="hs" localSheetId="23" hidden="1">{#N/A,#N/A,FALSE,"DCF";#N/A,#N/A,FALSE,"GM";#N/A,#N/A,FALSE,"Prices-Delvd";#N/A,#N/A,FALSE,"Vol";#N/A,#N/A,FALSE,"VolB_D"}</definedName>
    <definedName name="hs" localSheetId="15" hidden="1">{#N/A,#N/A,FALSE,"DCF";#N/A,#N/A,FALSE,"GM";#N/A,#N/A,FALSE,"Prices-Delvd";#N/A,#N/A,FALSE,"Vol";#N/A,#N/A,FALSE,"VolB_D"}</definedName>
    <definedName name="hs" localSheetId="26" hidden="1">{#N/A,#N/A,FALSE,"DCF";#N/A,#N/A,FALSE,"GM";#N/A,#N/A,FALSE,"Prices-Delvd";#N/A,#N/A,FALSE,"Vol";#N/A,#N/A,FALSE,"VolB_D"}</definedName>
    <definedName name="hs" localSheetId="27" hidden="1">{#N/A,#N/A,FALSE,"DCF";#N/A,#N/A,FALSE,"GM";#N/A,#N/A,FALSE,"Prices-Delvd";#N/A,#N/A,FALSE,"Vol";#N/A,#N/A,FALSE,"VolB_D"}</definedName>
    <definedName name="hs" localSheetId="10" hidden="1">{#N/A,#N/A,FALSE,"DCF";#N/A,#N/A,FALSE,"GM";#N/A,#N/A,FALSE,"Prices-Delvd";#N/A,#N/A,FALSE,"Vol";#N/A,#N/A,FALSE,"VolB_D"}</definedName>
    <definedName name="hs" localSheetId="19" hidden="1">{#N/A,#N/A,FALSE,"DCF";#N/A,#N/A,FALSE,"GM";#N/A,#N/A,FALSE,"Prices-Delvd";#N/A,#N/A,FALSE,"Vol";#N/A,#N/A,FALSE,"VolB_D"}</definedName>
    <definedName name="hs" localSheetId="37" hidden="1">{#N/A,#N/A,FALSE,"DCF";#N/A,#N/A,FALSE,"GM";#N/A,#N/A,FALSE,"Prices-Delvd";#N/A,#N/A,FALSE,"Vol";#N/A,#N/A,FALSE,"VolB_D"}</definedName>
    <definedName name="hs" localSheetId="9" hidden="1">{#N/A,#N/A,FALSE,"DCF";#N/A,#N/A,FALSE,"GM";#N/A,#N/A,FALSE,"Prices-Delvd";#N/A,#N/A,FALSE,"Vol";#N/A,#N/A,FALSE,"VolB_D"}</definedName>
    <definedName name="hs" localSheetId="12" hidden="1">{#N/A,#N/A,FALSE,"DCF";#N/A,#N/A,FALSE,"GM";#N/A,#N/A,FALSE,"Prices-Delvd";#N/A,#N/A,FALSE,"Vol";#N/A,#N/A,FALSE,"VolB_D"}</definedName>
    <definedName name="hs" localSheetId="5" hidden="1">{#N/A,#N/A,FALSE,"DCF";#N/A,#N/A,FALSE,"GM";#N/A,#N/A,FALSE,"Prices-Delvd";#N/A,#N/A,FALSE,"Vol";#N/A,#N/A,FALSE,"VolB_D"}</definedName>
    <definedName name="hs" localSheetId="18" hidden="1">{#N/A,#N/A,FALSE,"DCF";#N/A,#N/A,FALSE,"GM";#N/A,#N/A,FALSE,"Prices-Delvd";#N/A,#N/A,FALSE,"Vol";#N/A,#N/A,FALSE,"VolB_D"}</definedName>
    <definedName name="hs" localSheetId="13" hidden="1">{#N/A,#N/A,FALSE,"DCF";#N/A,#N/A,FALSE,"GM";#N/A,#N/A,FALSE,"Prices-Delvd";#N/A,#N/A,FALSE,"Vol";#N/A,#N/A,FALSE,"VolB_D"}</definedName>
    <definedName name="hs" hidden="1">{#N/A,#N/A,FALSE,"DCF";#N/A,#N/A,FALSE,"GM";#N/A,#N/A,FALSE,"Prices-Delvd";#N/A,#N/A,FALSE,"Vol";#N/A,#N/A,FALSE,"VolB_D"}</definedName>
    <definedName name="hurt_detal" localSheetId="39" hidden="1">{#N/A,#N/A,TRUE,"Nagłówek"}</definedName>
    <definedName name="hurt_detal" localSheetId="16" hidden="1">{#N/A,#N/A,TRUE,"Nagłówek"}</definedName>
    <definedName name="hurt_detal" localSheetId="28" hidden="1">{#N/A,#N/A,TRUE,"Nagłówek"}</definedName>
    <definedName name="hurt_detal" localSheetId="29" hidden="1">{#N/A,#N/A,TRUE,"Nagłówek"}</definedName>
    <definedName name="hurt_detal" localSheetId="30" hidden="1">{#N/A,#N/A,TRUE,"Nagłówek"}</definedName>
    <definedName name="hurt_detal" localSheetId="17" hidden="1">{#N/A,#N/A,TRUE,"Nagłówek"}</definedName>
    <definedName name="hurt_detal" localSheetId="31" hidden="1">{#N/A,#N/A,TRUE,"Nagłówek"}</definedName>
    <definedName name="hurt_detal" localSheetId="32" hidden="1">{#N/A,#N/A,TRUE,"Nagłówek"}</definedName>
    <definedName name="hurt_detal" localSheetId="33" hidden="1">{#N/A,#N/A,TRUE,"Nagłówek"}</definedName>
    <definedName name="hurt_detal" localSheetId="34" hidden="1">{#N/A,#N/A,TRUE,"Nagłówek"}</definedName>
    <definedName name="hurt_detal" localSheetId="35" hidden="1">{#N/A,#N/A,TRUE,"Nagłówek"}</definedName>
    <definedName name="hurt_detal" localSheetId="36" hidden="1">{#N/A,#N/A,TRUE,"Nagłówek"}</definedName>
    <definedName name="hurt_detal" localSheetId="14" hidden="1">{#N/A,#N/A,TRUE,"Nagłówek"}</definedName>
    <definedName name="hurt_detal" localSheetId="25" hidden="1">{#N/A,#N/A,TRUE,"Nagłówek"}</definedName>
    <definedName name="hurt_detal" localSheetId="24" hidden="1">{#N/A,#N/A,TRUE,"Nagłówek"}</definedName>
    <definedName name="hurt_detal" localSheetId="8" hidden="1">{#N/A,#N/A,TRUE,"Nagłówek"}</definedName>
    <definedName name="hurt_detal" localSheetId="11" hidden="1">{#N/A,#N/A,TRUE,"Nagłówek"}</definedName>
    <definedName name="hurt_detal" localSheetId="7" hidden="1">{#N/A,#N/A,TRUE,"Nagłówek"}</definedName>
    <definedName name="hurt_detal" localSheetId="23" hidden="1">{#N/A,#N/A,TRUE,"Nagłówek"}</definedName>
    <definedName name="hurt_detal" localSheetId="15" hidden="1">{#N/A,#N/A,TRUE,"Nagłówek"}</definedName>
    <definedName name="hurt_detal" localSheetId="26" hidden="1">{#N/A,#N/A,TRUE,"Nagłówek"}</definedName>
    <definedName name="hurt_detal" localSheetId="27" hidden="1">{#N/A,#N/A,TRUE,"Nagłówek"}</definedName>
    <definedName name="hurt_detal" localSheetId="10" hidden="1">{#N/A,#N/A,TRUE,"Nagłówek"}</definedName>
    <definedName name="hurt_detal" localSheetId="19" hidden="1">{#N/A,#N/A,TRUE,"Nagłówek"}</definedName>
    <definedName name="hurt_detal" localSheetId="37" hidden="1">{#N/A,#N/A,TRUE,"Nagłówek"}</definedName>
    <definedName name="hurt_detal" localSheetId="9" hidden="1">{#N/A,#N/A,TRUE,"Nagłówek"}</definedName>
    <definedName name="hurt_detal" localSheetId="12" hidden="1">{#N/A,#N/A,TRUE,"Nagłówek"}</definedName>
    <definedName name="hurt_detal" localSheetId="5" hidden="1">{#N/A,#N/A,TRUE,"Nagłówek"}</definedName>
    <definedName name="hurt_detal" localSheetId="18" hidden="1">{#N/A,#N/A,TRUE,"Nagłówek"}</definedName>
    <definedName name="hurt_detal" localSheetId="13" hidden="1">{#N/A,#N/A,TRUE,"Nagłówek"}</definedName>
    <definedName name="hurt_detal" hidden="1">{#N/A,#N/A,TRUE,"Nagłówek"}</definedName>
    <definedName name="kapit" localSheetId="39" hidden="1">{#N/A,#N/A,TRUE,"Nagłówek"}</definedName>
    <definedName name="kapit" localSheetId="16" hidden="1">{#N/A,#N/A,TRUE,"Nagłówek"}</definedName>
    <definedName name="kapit" localSheetId="28" hidden="1">{#N/A,#N/A,TRUE,"Nagłówek"}</definedName>
    <definedName name="kapit" localSheetId="29" hidden="1">{#N/A,#N/A,TRUE,"Nagłówek"}</definedName>
    <definedName name="kapit" localSheetId="30" hidden="1">{#N/A,#N/A,TRUE,"Nagłówek"}</definedName>
    <definedName name="kapit" localSheetId="17" hidden="1">{#N/A,#N/A,TRUE,"Nagłówek"}</definedName>
    <definedName name="kapit" localSheetId="31" hidden="1">{#N/A,#N/A,TRUE,"Nagłówek"}</definedName>
    <definedName name="kapit" localSheetId="32" hidden="1">{#N/A,#N/A,TRUE,"Nagłówek"}</definedName>
    <definedName name="kapit" localSheetId="33" hidden="1">{#N/A,#N/A,TRUE,"Nagłówek"}</definedName>
    <definedName name="kapit" localSheetId="34" hidden="1">{#N/A,#N/A,TRUE,"Nagłówek"}</definedName>
    <definedName name="kapit" localSheetId="35" hidden="1">{#N/A,#N/A,TRUE,"Nagłówek"}</definedName>
    <definedName name="kapit" localSheetId="36" hidden="1">{#N/A,#N/A,TRUE,"Nagłówek"}</definedName>
    <definedName name="kapit" localSheetId="14" hidden="1">{#N/A,#N/A,TRUE,"Nagłówek"}</definedName>
    <definedName name="kapit" localSheetId="25" hidden="1">{#N/A,#N/A,TRUE,"Nagłówek"}</definedName>
    <definedName name="kapit" localSheetId="24" hidden="1">{#N/A,#N/A,TRUE,"Nagłówek"}</definedName>
    <definedName name="kapit" localSheetId="8" hidden="1">{#N/A,#N/A,TRUE,"Nagłówek"}</definedName>
    <definedName name="kapit" localSheetId="11" hidden="1">{#N/A,#N/A,TRUE,"Nagłówek"}</definedName>
    <definedName name="kapit" localSheetId="7" hidden="1">{#N/A,#N/A,TRUE,"Nagłówek"}</definedName>
    <definedName name="kapit" localSheetId="23" hidden="1">{#N/A,#N/A,TRUE,"Nagłówek"}</definedName>
    <definedName name="kapit" localSheetId="15" hidden="1">{#N/A,#N/A,TRUE,"Nagłówek"}</definedName>
    <definedName name="kapit" localSheetId="26" hidden="1">{#N/A,#N/A,TRUE,"Nagłówek"}</definedName>
    <definedName name="kapit" localSheetId="27" hidden="1">{#N/A,#N/A,TRUE,"Nagłówek"}</definedName>
    <definedName name="kapit" localSheetId="10" hidden="1">{#N/A,#N/A,TRUE,"Nagłówek"}</definedName>
    <definedName name="kapit" localSheetId="19" hidden="1">{#N/A,#N/A,TRUE,"Nagłówek"}</definedName>
    <definedName name="kapit" localSheetId="37" hidden="1">{#N/A,#N/A,TRUE,"Nagłówek"}</definedName>
    <definedName name="kapit" localSheetId="9" hidden="1">{#N/A,#N/A,TRUE,"Nagłówek"}</definedName>
    <definedName name="kapit" localSheetId="12" hidden="1">{#N/A,#N/A,TRUE,"Nagłówek"}</definedName>
    <definedName name="kapit" localSheetId="5" hidden="1">{#N/A,#N/A,TRUE,"Nagłówek"}</definedName>
    <definedName name="kapit" localSheetId="18" hidden="1">{#N/A,#N/A,TRUE,"Nagłówek"}</definedName>
    <definedName name="kapit" localSheetId="13" hidden="1">{#N/A,#N/A,TRUE,"Nagłówek"}</definedName>
    <definedName name="kapit" hidden="1">{#N/A,#N/A,TRUE,"Nagłówek"}</definedName>
    <definedName name="KONTYNUACJA">[7]OPIS!$C$8</definedName>
    <definedName name="_xlnm.Criteria" localSheetId="16">#REF!</definedName>
    <definedName name="_xlnm.Criteria" localSheetId="29">#REF!</definedName>
    <definedName name="_xlnm.Criteria" localSheetId="30">#REF!</definedName>
    <definedName name="_xlnm.Criteria" localSheetId="17">#REF!</definedName>
    <definedName name="_xlnm.Criteria" localSheetId="32">#REF!</definedName>
    <definedName name="_xlnm.Criteria" localSheetId="33">#REF!</definedName>
    <definedName name="_xlnm.Criteria" localSheetId="34">#REF!</definedName>
    <definedName name="_xlnm.Criteria" localSheetId="35">#REF!</definedName>
    <definedName name="_xlnm.Criteria" localSheetId="36">#REF!</definedName>
    <definedName name="_xlnm.Criteria" localSheetId="8">#REF!</definedName>
    <definedName name="_xlnm.Criteria" localSheetId="11">#REF!</definedName>
    <definedName name="_xlnm.Criteria" localSheetId="7">#REF!</definedName>
    <definedName name="_xlnm.Criteria" localSheetId="15">#REF!</definedName>
    <definedName name="_xlnm.Criteria" localSheetId="27">#REF!</definedName>
    <definedName name="_xlnm.Criteria" localSheetId="10">#REF!</definedName>
    <definedName name="_xlnm.Criteria" localSheetId="19">#REF!</definedName>
    <definedName name="_xlnm.Criteria" localSheetId="37">#REF!</definedName>
    <definedName name="_xlnm.Criteria" localSheetId="9">#REF!</definedName>
    <definedName name="_xlnm.Criteria" localSheetId="5">#REF!</definedName>
    <definedName name="_xlnm.Criteria" localSheetId="18">#REF!</definedName>
    <definedName name="_xlnm.Criteria" localSheetId="0">#REF!</definedName>
    <definedName name="_xlnm.Criteria">#REF!</definedName>
    <definedName name="l">[8]Árfolyamadatok!$E$412:$E$473</definedName>
    <definedName name="Licence_Term_Yrs" localSheetId="16">#REF!</definedName>
    <definedName name="Licence_Term_Yrs" localSheetId="29">#REF!</definedName>
    <definedName name="Licence_Term_Yrs" localSheetId="30">#REF!</definedName>
    <definedName name="Licence_Term_Yrs" localSheetId="17">#REF!</definedName>
    <definedName name="Licence_Term_Yrs" localSheetId="32">#REF!</definedName>
    <definedName name="Licence_Term_Yrs" localSheetId="33">#REF!</definedName>
    <definedName name="Licence_Term_Yrs" localSheetId="34">#REF!</definedName>
    <definedName name="Licence_Term_Yrs" localSheetId="35">#REF!</definedName>
    <definedName name="Licence_Term_Yrs" localSheetId="36">#REF!</definedName>
    <definedName name="Licence_Term_Yrs" localSheetId="8">#REF!</definedName>
    <definedName name="Licence_Term_Yrs" localSheetId="11">#REF!</definedName>
    <definedName name="Licence_Term_Yrs" localSheetId="7">#REF!</definedName>
    <definedName name="Licence_Term_Yrs" localSheetId="15">#REF!</definedName>
    <definedName name="Licence_Term_Yrs" localSheetId="27">#REF!</definedName>
    <definedName name="Licence_Term_Yrs" localSheetId="10">#REF!</definedName>
    <definedName name="Licence_Term_Yrs" localSheetId="19">#REF!</definedName>
    <definedName name="Licence_Term_Yrs" localSheetId="37">#REF!</definedName>
    <definedName name="Licence_Term_Yrs" localSheetId="9">#REF!</definedName>
    <definedName name="Licence_Term_Yrs" localSheetId="5">#REF!</definedName>
    <definedName name="Licence_Term_Yrs" localSheetId="18">#REF!</definedName>
    <definedName name="Licence_Term_Yrs" localSheetId="0">#REF!</definedName>
    <definedName name="Licence_Term_Yrs">#REF!</definedName>
    <definedName name="lip" localSheetId="39" hidden="1">{#N/A,#N/A,TRUE,"Nagłówek"}</definedName>
    <definedName name="lip" localSheetId="16" hidden="1">{#N/A,#N/A,TRUE,"Nagłówek"}</definedName>
    <definedName name="lip" localSheetId="28" hidden="1">{#N/A,#N/A,TRUE,"Nagłówek"}</definedName>
    <definedName name="lip" localSheetId="29" hidden="1">{#N/A,#N/A,TRUE,"Nagłówek"}</definedName>
    <definedName name="lip" localSheetId="30" hidden="1">{#N/A,#N/A,TRUE,"Nagłówek"}</definedName>
    <definedName name="lip" localSheetId="17" hidden="1">{#N/A,#N/A,TRUE,"Nagłówek"}</definedName>
    <definedName name="lip" localSheetId="31" hidden="1">{#N/A,#N/A,TRUE,"Nagłówek"}</definedName>
    <definedName name="lip" localSheetId="32" hidden="1">{#N/A,#N/A,TRUE,"Nagłówek"}</definedName>
    <definedName name="lip" localSheetId="33" hidden="1">{#N/A,#N/A,TRUE,"Nagłówek"}</definedName>
    <definedName name="lip" localSheetId="34" hidden="1">{#N/A,#N/A,TRUE,"Nagłówek"}</definedName>
    <definedName name="lip" localSheetId="35" hidden="1">{#N/A,#N/A,TRUE,"Nagłówek"}</definedName>
    <definedName name="lip" localSheetId="36" hidden="1">{#N/A,#N/A,TRUE,"Nagłówek"}</definedName>
    <definedName name="lip" localSheetId="14" hidden="1">{#N/A,#N/A,TRUE,"Nagłówek"}</definedName>
    <definedName name="lip" localSheetId="25" hidden="1">{#N/A,#N/A,TRUE,"Nagłówek"}</definedName>
    <definedName name="lip" localSheetId="24" hidden="1">{#N/A,#N/A,TRUE,"Nagłówek"}</definedName>
    <definedName name="lip" localSheetId="8" hidden="1">{#N/A,#N/A,TRUE,"Nagłówek"}</definedName>
    <definedName name="lip" localSheetId="11" hidden="1">{#N/A,#N/A,TRUE,"Nagłówek"}</definedName>
    <definedName name="lip" localSheetId="7" hidden="1">{#N/A,#N/A,TRUE,"Nagłówek"}</definedName>
    <definedName name="lip" localSheetId="23" hidden="1">{#N/A,#N/A,TRUE,"Nagłówek"}</definedName>
    <definedName name="lip" localSheetId="15" hidden="1">{#N/A,#N/A,TRUE,"Nagłówek"}</definedName>
    <definedName name="lip" localSheetId="26" hidden="1">{#N/A,#N/A,TRUE,"Nagłówek"}</definedName>
    <definedName name="lip" localSheetId="27" hidden="1">{#N/A,#N/A,TRUE,"Nagłówek"}</definedName>
    <definedName name="lip" localSheetId="10" hidden="1">{#N/A,#N/A,TRUE,"Nagłówek"}</definedName>
    <definedName name="lip" localSheetId="19" hidden="1">{#N/A,#N/A,TRUE,"Nagłówek"}</definedName>
    <definedName name="lip" localSheetId="37" hidden="1">{#N/A,#N/A,TRUE,"Nagłówek"}</definedName>
    <definedName name="lip" localSheetId="9" hidden="1">{#N/A,#N/A,TRUE,"Nagłówek"}</definedName>
    <definedName name="lip" localSheetId="12" hidden="1">{#N/A,#N/A,TRUE,"Nagłówek"}</definedName>
    <definedName name="lip" localSheetId="5" hidden="1">{#N/A,#N/A,TRUE,"Nagłówek"}</definedName>
    <definedName name="lip" localSheetId="18" hidden="1">{#N/A,#N/A,TRUE,"Nagłówek"}</definedName>
    <definedName name="lip" localSheetId="13" hidden="1">{#N/A,#N/A,TRUE,"Nagłówek"}</definedName>
    <definedName name="lip" hidden="1">{#N/A,#N/A,TRUE,"Nagłówek"}</definedName>
    <definedName name="łącznie" localSheetId="39" hidden="1">{#N/A,#N/A,TRUE,"Nagłówek"}</definedName>
    <definedName name="łącznie" localSheetId="16" hidden="1">{#N/A,#N/A,TRUE,"Nagłówek"}</definedName>
    <definedName name="łącznie" localSheetId="28" hidden="1">{#N/A,#N/A,TRUE,"Nagłówek"}</definedName>
    <definedName name="łącznie" localSheetId="29" hidden="1">{#N/A,#N/A,TRUE,"Nagłówek"}</definedName>
    <definedName name="łącznie" localSheetId="30" hidden="1">{#N/A,#N/A,TRUE,"Nagłówek"}</definedName>
    <definedName name="łącznie" localSheetId="17" hidden="1">{#N/A,#N/A,TRUE,"Nagłówek"}</definedName>
    <definedName name="łącznie" localSheetId="31" hidden="1">{#N/A,#N/A,TRUE,"Nagłówek"}</definedName>
    <definedName name="łącznie" localSheetId="32" hidden="1">{#N/A,#N/A,TRUE,"Nagłówek"}</definedName>
    <definedName name="łącznie" localSheetId="33" hidden="1">{#N/A,#N/A,TRUE,"Nagłówek"}</definedName>
    <definedName name="łącznie" localSheetId="34" hidden="1">{#N/A,#N/A,TRUE,"Nagłówek"}</definedName>
    <definedName name="łącznie" localSheetId="35" hidden="1">{#N/A,#N/A,TRUE,"Nagłówek"}</definedName>
    <definedName name="łącznie" localSheetId="36" hidden="1">{#N/A,#N/A,TRUE,"Nagłówek"}</definedName>
    <definedName name="łącznie" localSheetId="14" hidden="1">{#N/A,#N/A,TRUE,"Nagłówek"}</definedName>
    <definedName name="łącznie" localSheetId="25" hidden="1">{#N/A,#N/A,TRUE,"Nagłówek"}</definedName>
    <definedName name="łącznie" localSheetId="24" hidden="1">{#N/A,#N/A,TRUE,"Nagłówek"}</definedName>
    <definedName name="łącznie" localSheetId="8" hidden="1">{#N/A,#N/A,TRUE,"Nagłówek"}</definedName>
    <definedName name="łącznie" localSheetId="11" hidden="1">{#N/A,#N/A,TRUE,"Nagłówek"}</definedName>
    <definedName name="łącznie" localSheetId="7" hidden="1">{#N/A,#N/A,TRUE,"Nagłówek"}</definedName>
    <definedName name="łącznie" localSheetId="23" hidden="1">{#N/A,#N/A,TRUE,"Nagłówek"}</definedName>
    <definedName name="łącznie" localSheetId="15" hidden="1">{#N/A,#N/A,TRUE,"Nagłówek"}</definedName>
    <definedName name="łącznie" localSheetId="26" hidden="1">{#N/A,#N/A,TRUE,"Nagłówek"}</definedName>
    <definedName name="łącznie" localSheetId="27" hidden="1">{#N/A,#N/A,TRUE,"Nagłówek"}</definedName>
    <definedName name="łącznie" localSheetId="10" hidden="1">{#N/A,#N/A,TRUE,"Nagłówek"}</definedName>
    <definedName name="łącznie" localSheetId="19" hidden="1">{#N/A,#N/A,TRUE,"Nagłówek"}</definedName>
    <definedName name="łącznie" localSheetId="37" hidden="1">{#N/A,#N/A,TRUE,"Nagłówek"}</definedName>
    <definedName name="łącznie" localSheetId="9" hidden="1">{#N/A,#N/A,TRUE,"Nagłówek"}</definedName>
    <definedName name="łącznie" localSheetId="12" hidden="1">{#N/A,#N/A,TRUE,"Nagłówek"}</definedName>
    <definedName name="łącznie" localSheetId="5" hidden="1">{#N/A,#N/A,TRUE,"Nagłówek"}</definedName>
    <definedName name="łącznie" localSheetId="18" hidden="1">{#N/A,#N/A,TRUE,"Nagłówek"}</definedName>
    <definedName name="łącznie" localSheetId="13" hidden="1">{#N/A,#N/A,TRUE,"Nagłówek"}</definedName>
    <definedName name="łącznie" hidden="1">{#N/A,#N/A,TRUE,"Nagłówek"}</definedName>
    <definedName name="m">[8]Árfolyamadatok!$E$6:$E$43</definedName>
    <definedName name="MAC" localSheetId="16">#REF!</definedName>
    <definedName name="MAC" localSheetId="29">#REF!</definedName>
    <definedName name="MAC" localSheetId="30">#REF!</definedName>
    <definedName name="MAC" localSheetId="17">#REF!</definedName>
    <definedName name="MAC" localSheetId="32">#REF!</definedName>
    <definedName name="MAC" localSheetId="33">#REF!</definedName>
    <definedName name="MAC" localSheetId="34">#REF!</definedName>
    <definedName name="MAC" localSheetId="35">#REF!</definedName>
    <definedName name="MAC" localSheetId="36">#REF!</definedName>
    <definedName name="MAC" localSheetId="8">#REF!</definedName>
    <definedName name="MAC" localSheetId="11">#REF!</definedName>
    <definedName name="MAC" localSheetId="7">#REF!</definedName>
    <definedName name="MAC" localSheetId="15">#REF!</definedName>
    <definedName name="MAC" localSheetId="27">#REF!</definedName>
    <definedName name="MAC" localSheetId="10">#REF!</definedName>
    <definedName name="MAC" localSheetId="19">#REF!</definedName>
    <definedName name="MAC" localSheetId="37">#REF!</definedName>
    <definedName name="MAC" localSheetId="9">#REF!</definedName>
    <definedName name="MAC" localSheetId="5">#REF!</definedName>
    <definedName name="MAC" localSheetId="18">#REF!</definedName>
    <definedName name="MAC" localSheetId="0">#REF!</definedName>
    <definedName name="MAC">#REF!</definedName>
    <definedName name="Margin">'[2]#REF'!$CK$5:$CQ$20</definedName>
    <definedName name="Menu" localSheetId="16">[9]!Menu</definedName>
    <definedName name="Menu" localSheetId="28">[9]!Menu</definedName>
    <definedName name="Menu" localSheetId="29">[9]!Menu</definedName>
    <definedName name="Menu" localSheetId="30">[9]!Menu</definedName>
    <definedName name="Menu" localSheetId="17">[9]!Menu</definedName>
    <definedName name="Menu" localSheetId="31">[9]!Menu</definedName>
    <definedName name="Menu" localSheetId="32">[9]!Menu</definedName>
    <definedName name="Menu" localSheetId="33">[9]!Menu</definedName>
    <definedName name="Menu" localSheetId="34">[9]!Menu</definedName>
    <definedName name="Menu" localSheetId="35">[9]!Menu</definedName>
    <definedName name="Menu" localSheetId="36">[9]!Menu</definedName>
    <definedName name="Menu" localSheetId="25">[9]!Menu</definedName>
    <definedName name="Menu" localSheetId="8">[9]!Menu</definedName>
    <definedName name="Menu" localSheetId="11">[9]!Menu</definedName>
    <definedName name="Menu" localSheetId="7">[9]!Menu</definedName>
    <definedName name="Menu" localSheetId="15">[9]!Menu</definedName>
    <definedName name="Menu" localSheetId="26">[9]!Menu</definedName>
    <definedName name="Menu" localSheetId="27">[9]!Menu</definedName>
    <definedName name="Menu" localSheetId="10">[9]!Menu</definedName>
    <definedName name="Menu" localSheetId="19">[9]!Menu</definedName>
    <definedName name="Menu" localSheetId="9">[9]!Menu</definedName>
    <definedName name="Menu" localSheetId="12">[9]!Menu</definedName>
    <definedName name="Menu" localSheetId="5">[9]!Menu</definedName>
    <definedName name="Menu" localSheetId="18">[9]!Menu</definedName>
    <definedName name="Menu" localSheetId="0">[9]!Menu</definedName>
    <definedName name="Menu">[9]!Menu</definedName>
    <definedName name="nakłady" localSheetId="39" hidden="1">{#N/A,#N/A,TRUE,"Nagłówek"}</definedName>
    <definedName name="nakłady" localSheetId="16" hidden="1">{#N/A,#N/A,TRUE,"Nagłówek"}</definedName>
    <definedName name="nakłady" localSheetId="28" hidden="1">{#N/A,#N/A,TRUE,"Nagłówek"}</definedName>
    <definedName name="nakłady" localSheetId="29" hidden="1">{#N/A,#N/A,TRUE,"Nagłówek"}</definedName>
    <definedName name="nakłady" localSheetId="30" hidden="1">{#N/A,#N/A,TRUE,"Nagłówek"}</definedName>
    <definedName name="nakłady" localSheetId="17" hidden="1">{#N/A,#N/A,TRUE,"Nagłówek"}</definedName>
    <definedName name="nakłady" localSheetId="31" hidden="1">{#N/A,#N/A,TRUE,"Nagłówek"}</definedName>
    <definedName name="nakłady" localSheetId="32" hidden="1">{#N/A,#N/A,TRUE,"Nagłówek"}</definedName>
    <definedName name="nakłady" localSheetId="33" hidden="1">{#N/A,#N/A,TRUE,"Nagłówek"}</definedName>
    <definedName name="nakłady" localSheetId="34" hidden="1">{#N/A,#N/A,TRUE,"Nagłówek"}</definedName>
    <definedName name="nakłady" localSheetId="35" hidden="1">{#N/A,#N/A,TRUE,"Nagłówek"}</definedName>
    <definedName name="nakłady" localSheetId="36" hidden="1">{#N/A,#N/A,TRUE,"Nagłówek"}</definedName>
    <definedName name="nakłady" localSheetId="14" hidden="1">{#N/A,#N/A,TRUE,"Nagłówek"}</definedName>
    <definedName name="nakłady" localSheetId="25" hidden="1">{#N/A,#N/A,TRUE,"Nagłówek"}</definedName>
    <definedName name="nakłady" localSheetId="24" hidden="1">{#N/A,#N/A,TRUE,"Nagłówek"}</definedName>
    <definedName name="nakłady" localSheetId="8" hidden="1">{#N/A,#N/A,TRUE,"Nagłówek"}</definedName>
    <definedName name="nakłady" localSheetId="11" hidden="1">{#N/A,#N/A,TRUE,"Nagłówek"}</definedName>
    <definedName name="nakłady" localSheetId="7" hidden="1">{#N/A,#N/A,TRUE,"Nagłówek"}</definedName>
    <definedName name="nakłady" localSheetId="23" hidden="1">{#N/A,#N/A,TRUE,"Nagłówek"}</definedName>
    <definedName name="nakłady" localSheetId="15" hidden="1">{#N/A,#N/A,TRUE,"Nagłówek"}</definedName>
    <definedName name="nakłady" localSheetId="26" hidden="1">{#N/A,#N/A,TRUE,"Nagłówek"}</definedName>
    <definedName name="nakłady" localSheetId="27" hidden="1">{#N/A,#N/A,TRUE,"Nagłówek"}</definedName>
    <definedName name="nakłady" localSheetId="10" hidden="1">{#N/A,#N/A,TRUE,"Nagłówek"}</definedName>
    <definedName name="nakłady" localSheetId="19" hidden="1">{#N/A,#N/A,TRUE,"Nagłówek"}</definedName>
    <definedName name="nakłady" localSheetId="37" hidden="1">{#N/A,#N/A,TRUE,"Nagłówek"}</definedName>
    <definedName name="nakłady" localSheetId="9" hidden="1">{#N/A,#N/A,TRUE,"Nagłówek"}</definedName>
    <definedName name="nakłady" localSheetId="12" hidden="1">{#N/A,#N/A,TRUE,"Nagłówek"}</definedName>
    <definedName name="nakłady" localSheetId="5" hidden="1">{#N/A,#N/A,TRUE,"Nagłówek"}</definedName>
    <definedName name="nakłady" localSheetId="18" hidden="1">{#N/A,#N/A,TRUE,"Nagłówek"}</definedName>
    <definedName name="nakłady" localSheetId="13" hidden="1">{#N/A,#N/A,TRUE,"Nagłówek"}</definedName>
    <definedName name="nakłady" hidden="1">{#N/A,#N/A,TRUE,"Nagłówek"}</definedName>
    <definedName name="O" localSheetId="39" hidden="1">{#N/A,#N/A,TRUE,"Nagłówek"}</definedName>
    <definedName name="O" localSheetId="16" hidden="1">{#N/A,#N/A,TRUE,"Nagłówek"}</definedName>
    <definedName name="O" localSheetId="28" hidden="1">{#N/A,#N/A,TRUE,"Nagłówek"}</definedName>
    <definedName name="O" localSheetId="29" hidden="1">{#N/A,#N/A,TRUE,"Nagłówek"}</definedName>
    <definedName name="O" localSheetId="30" hidden="1">{#N/A,#N/A,TRUE,"Nagłówek"}</definedName>
    <definedName name="O" localSheetId="17" hidden="1">{#N/A,#N/A,TRUE,"Nagłówek"}</definedName>
    <definedName name="O" localSheetId="31" hidden="1">{#N/A,#N/A,TRUE,"Nagłówek"}</definedName>
    <definedName name="O" localSheetId="32" hidden="1">{#N/A,#N/A,TRUE,"Nagłówek"}</definedName>
    <definedName name="O" localSheetId="33" hidden="1">{#N/A,#N/A,TRUE,"Nagłówek"}</definedName>
    <definedName name="O" localSheetId="34" hidden="1">{#N/A,#N/A,TRUE,"Nagłówek"}</definedName>
    <definedName name="O" localSheetId="35" hidden="1">{#N/A,#N/A,TRUE,"Nagłówek"}</definedName>
    <definedName name="O" localSheetId="36" hidden="1">{#N/A,#N/A,TRUE,"Nagłówek"}</definedName>
    <definedName name="O" localSheetId="14" hidden="1">{#N/A,#N/A,TRUE,"Nagłówek"}</definedName>
    <definedName name="O" localSheetId="25" hidden="1">{#N/A,#N/A,TRUE,"Nagłówek"}</definedName>
    <definedName name="O" localSheetId="24" hidden="1">{#N/A,#N/A,TRUE,"Nagłówek"}</definedName>
    <definedName name="O" localSheetId="8" hidden="1">{#N/A,#N/A,TRUE,"Nagłówek"}</definedName>
    <definedName name="O" localSheetId="11" hidden="1">{#N/A,#N/A,TRUE,"Nagłówek"}</definedName>
    <definedName name="O" localSheetId="7" hidden="1">{#N/A,#N/A,TRUE,"Nagłówek"}</definedName>
    <definedName name="O" localSheetId="23" hidden="1">{#N/A,#N/A,TRUE,"Nagłówek"}</definedName>
    <definedName name="O" localSheetId="15" hidden="1">{#N/A,#N/A,TRUE,"Nagłówek"}</definedName>
    <definedName name="O" localSheetId="26" hidden="1">{#N/A,#N/A,TRUE,"Nagłówek"}</definedName>
    <definedName name="O" localSheetId="27" hidden="1">{#N/A,#N/A,TRUE,"Nagłówek"}</definedName>
    <definedName name="O" localSheetId="10" hidden="1">{#N/A,#N/A,TRUE,"Nagłówek"}</definedName>
    <definedName name="O" localSheetId="19" hidden="1">{#N/A,#N/A,TRUE,"Nagłówek"}</definedName>
    <definedName name="O" localSheetId="37" hidden="1">{#N/A,#N/A,TRUE,"Nagłówek"}</definedName>
    <definedName name="O" localSheetId="9" hidden="1">{#N/A,#N/A,TRUE,"Nagłówek"}</definedName>
    <definedName name="O" localSheetId="12" hidden="1">{#N/A,#N/A,TRUE,"Nagłówek"}</definedName>
    <definedName name="O" localSheetId="5" hidden="1">{#N/A,#N/A,TRUE,"Nagłówek"}</definedName>
    <definedName name="O" localSheetId="18" hidden="1">{#N/A,#N/A,TRUE,"Nagłówek"}</definedName>
    <definedName name="O" localSheetId="13" hidden="1">{#N/A,#N/A,TRUE,"Nagłówek"}</definedName>
    <definedName name="O" hidden="1">{#N/A,#N/A,TRUE,"Nagłówek"}</definedName>
    <definedName name="_xlnm.Print_Area" localSheetId="39">'14str.Sprzedaz'!$B$1:$M$47</definedName>
    <definedName name="_xlnm.Print_Area" localSheetId="16">'Balance sheet'!$B$2:$R$58</definedName>
    <definedName name="_xlnm.Print_Area" localSheetId="28">'Balance sheet''13-''15'!$B$2:$N$52</definedName>
    <definedName name="_xlnm.Print_Area" localSheetId="29">'Balance sheet''16'!$B$2:$G$47</definedName>
    <definedName name="_xlnm.Print_Area" localSheetId="30">'Balance sheet''17-''18'!$B$2:$K$50</definedName>
    <definedName name="_xlnm.Print_Area" localSheetId="17">CashFlow!$B$2:$G$55</definedName>
    <definedName name="_xlnm.Print_Area" localSheetId="31">'CashFlow ''13-''15'!$B$2:$Q$54</definedName>
    <definedName name="_xlnm.Print_Area" localSheetId="32">'CashFlow ''16-''17'!$B$2:$L$53</definedName>
    <definedName name="_xlnm.Print_Area" localSheetId="33">'CashFlow ''18'!$B$2:$G$52</definedName>
    <definedName name="_xlnm.Print_Area" localSheetId="34">'CashFlow ''19'!$B$2:$G$54</definedName>
    <definedName name="_xlnm.Print_Area" localSheetId="35">'CashFlow ''20'!$B$2:$G$62</definedName>
    <definedName name="_xlnm.Print_Area" localSheetId="36">'CashFlow ''21'!$B$2:$G$54</definedName>
    <definedName name="_xlnm.Print_Area" localSheetId="14">'Corporate functions'!$B$2:$AZ$21</definedName>
    <definedName name="_xlnm.Print_Area" localSheetId="25">'Downstream''13-''19'!$B$2:$AL$25</definedName>
    <definedName name="_xlnm.Print_Area" localSheetId="24">'EBITDA, EBIT, Depreciat.''13-''19'!$B$2:$BP$52</definedName>
    <definedName name="_xlnm.Print_Area" localSheetId="8">'EBITDA, EBIT, Depreciation'!$B$2:$AP$54</definedName>
    <definedName name="_xlnm.Print_Area" localSheetId="11">Energy!$B$2:$V$22</definedName>
    <definedName name="_xlnm.Print_Area" localSheetId="3">'Exchange rates'!$B$2:$CN$16</definedName>
    <definedName name="_xlnm.Print_Area" localSheetId="4">'Fuel consumption'!$B$2:$AZ$18</definedName>
    <definedName name="_xlnm.Print_Area" localSheetId="22">'Historical data'!$A$2:$P$36</definedName>
    <definedName name="_xlnm.Print_Area" localSheetId="6">'Imperment 2012_2011'!$H$4:$M$11</definedName>
    <definedName name="_xlnm.Print_Area" localSheetId="7">'Key financial data'!$B$2:$V$75</definedName>
    <definedName name="_xlnm.Print_Area" localSheetId="23">'Key financial data''13-''19'!$B$2:$AL$68</definedName>
    <definedName name="_xlnm.Print_Area" localSheetId="15">'P&amp;L'!$B$2:$V$55</definedName>
    <definedName name="_xlnm.Print_Area" localSheetId="26">'P&amp;L''13-''17'!$B$2:$AA$44</definedName>
    <definedName name="_xlnm.Print_Area" localSheetId="27">'P&amp;L''18'!$B$2:$G$51</definedName>
    <definedName name="_xlnm.Print_Area" localSheetId="10">Petrochemical!$B$2:$V$24</definedName>
    <definedName name="_xlnm.Print_Area" localSheetId="19">Production!$B$2:$CX$48</definedName>
    <definedName name="_xlnm.Print_Area" localSheetId="37">'Production''13-''19'!$B$2:$FZ$20</definedName>
    <definedName name="_xlnm.Print_Area" localSheetId="9">Refining!$B$2:$V$24</definedName>
    <definedName name="_xlnm.Print_Area" localSheetId="12">Retail!$B$2:$AZ$21</definedName>
    <definedName name="_xlnm.Print_Area" localSheetId="38">'Sales''13-''19'!$B$2:$AL$26</definedName>
    <definedName name="_xlnm.Print_Area" localSheetId="0">'Table of contents'!$A$1:$L$45</definedName>
    <definedName name="_xlnm.Print_Area" localSheetId="13">Upstream!$B$2:$AZ$22</definedName>
    <definedName name="Obszar2_kwartały">"$wydział.$"</definedName>
    <definedName name="q" localSheetId="16" hidden="1">{#N/A,#N/A,TRUE,"Nagłówek"}</definedName>
    <definedName name="q" localSheetId="17" hidden="1">{#N/A,#N/A,TRUE,"Nagłówek"}</definedName>
    <definedName name="q" localSheetId="34" hidden="1">{#N/A,#N/A,TRUE,"Nagłówek"}</definedName>
    <definedName name="q" localSheetId="35" hidden="1">{#N/A,#N/A,TRUE,"Nagłówek"}</definedName>
    <definedName name="q" localSheetId="36" hidden="1">{#N/A,#N/A,TRUE,"Nagłówek"}</definedName>
    <definedName name="q" localSheetId="24" hidden="1">{#N/A,#N/A,TRUE,"Nagłówek"}</definedName>
    <definedName name="q" localSheetId="8" hidden="1">{#N/A,#N/A,TRUE,"Nagłówek"}</definedName>
    <definedName name="q" localSheetId="19" hidden="1">{#N/A,#N/A,TRUE,"Nagłówek"}</definedName>
    <definedName name="q" localSheetId="37" hidden="1">{#N/A,#N/A,TRUE,"Nagłówek"}</definedName>
    <definedName name="q" localSheetId="5" hidden="1">{#N/A,#N/A,TRUE,"Nagłówek"}</definedName>
    <definedName name="q" localSheetId="18" hidden="1">{#N/A,#N/A,TRUE,"Nagłówek"}</definedName>
    <definedName name="q" hidden="1">{#N/A,#N/A,TRUE,"Nagłówek"}</definedName>
    <definedName name="qq" localSheetId="39" hidden="1">{#N/A,#N/A,TRUE,"Nagłówek"}</definedName>
    <definedName name="qq" localSheetId="16" hidden="1">{#N/A,#N/A,TRUE,"Nagłówek"}</definedName>
    <definedName name="qq" localSheetId="28" hidden="1">{#N/A,#N/A,TRUE,"Nagłówek"}</definedName>
    <definedName name="qq" localSheetId="29" hidden="1">{#N/A,#N/A,TRUE,"Nagłówek"}</definedName>
    <definedName name="qq" localSheetId="30" hidden="1">{#N/A,#N/A,TRUE,"Nagłówek"}</definedName>
    <definedName name="qq" localSheetId="17" hidden="1">{#N/A,#N/A,TRUE,"Nagłówek"}</definedName>
    <definedName name="qq" localSheetId="31" hidden="1">{#N/A,#N/A,TRUE,"Nagłówek"}</definedName>
    <definedName name="qq" localSheetId="32" hidden="1">{#N/A,#N/A,TRUE,"Nagłówek"}</definedName>
    <definedName name="qq" localSheetId="33" hidden="1">{#N/A,#N/A,TRUE,"Nagłówek"}</definedName>
    <definedName name="qq" localSheetId="34" hidden="1">{#N/A,#N/A,TRUE,"Nagłówek"}</definedName>
    <definedName name="qq" localSheetId="35" hidden="1">{#N/A,#N/A,TRUE,"Nagłówek"}</definedName>
    <definedName name="qq" localSheetId="36" hidden="1">{#N/A,#N/A,TRUE,"Nagłówek"}</definedName>
    <definedName name="qq" localSheetId="14" hidden="1">{#N/A,#N/A,TRUE,"Nagłówek"}</definedName>
    <definedName name="qq" localSheetId="25" hidden="1">{#N/A,#N/A,TRUE,"Nagłówek"}</definedName>
    <definedName name="qq" localSheetId="24" hidden="1">{#N/A,#N/A,TRUE,"Nagłówek"}</definedName>
    <definedName name="qq" localSheetId="8" hidden="1">{#N/A,#N/A,TRUE,"Nagłówek"}</definedName>
    <definedName name="qq" localSheetId="11" hidden="1">{#N/A,#N/A,TRUE,"Nagłówek"}</definedName>
    <definedName name="qq" localSheetId="7" hidden="1">{#N/A,#N/A,TRUE,"Nagłówek"}</definedName>
    <definedName name="qq" localSheetId="23" hidden="1">{#N/A,#N/A,TRUE,"Nagłówek"}</definedName>
    <definedName name="qq" localSheetId="15" hidden="1">{#N/A,#N/A,TRUE,"Nagłówek"}</definedName>
    <definedName name="qq" localSheetId="26" hidden="1">{#N/A,#N/A,TRUE,"Nagłówek"}</definedName>
    <definedName name="qq" localSheetId="27" hidden="1">{#N/A,#N/A,TRUE,"Nagłówek"}</definedName>
    <definedName name="qq" localSheetId="10" hidden="1">{#N/A,#N/A,TRUE,"Nagłówek"}</definedName>
    <definedName name="qq" localSheetId="19" hidden="1">{#N/A,#N/A,TRUE,"Nagłówek"}</definedName>
    <definedName name="qq" localSheetId="37" hidden="1">{#N/A,#N/A,TRUE,"Nagłówek"}</definedName>
    <definedName name="qq" localSheetId="9" hidden="1">{#N/A,#N/A,TRUE,"Nagłówek"}</definedName>
    <definedName name="qq" localSheetId="12" hidden="1">{#N/A,#N/A,TRUE,"Nagłówek"}</definedName>
    <definedName name="qq" localSheetId="5" hidden="1">{#N/A,#N/A,TRUE,"Nagłówek"}</definedName>
    <definedName name="qq" localSheetId="18" hidden="1">{#N/A,#N/A,TRUE,"Nagłówek"}</definedName>
    <definedName name="qq" localSheetId="13" hidden="1">{#N/A,#N/A,TRUE,"Nagłówek"}</definedName>
    <definedName name="qq" hidden="1">{#N/A,#N/A,TRUE,"Nagłówek"}</definedName>
    <definedName name="qqqqq" localSheetId="39" hidden="1">{#N/A,#N/A,TRUE,"Nagłówek"}</definedName>
    <definedName name="qqqqq" localSheetId="16" hidden="1">{#N/A,#N/A,TRUE,"Nagłówek"}</definedName>
    <definedName name="qqqqq" localSheetId="28" hidden="1">{#N/A,#N/A,TRUE,"Nagłówek"}</definedName>
    <definedName name="qqqqq" localSheetId="29" hidden="1">{#N/A,#N/A,TRUE,"Nagłówek"}</definedName>
    <definedName name="qqqqq" localSheetId="30" hidden="1">{#N/A,#N/A,TRUE,"Nagłówek"}</definedName>
    <definedName name="qqqqq" localSheetId="17" hidden="1">{#N/A,#N/A,TRUE,"Nagłówek"}</definedName>
    <definedName name="qqqqq" localSheetId="31" hidden="1">{#N/A,#N/A,TRUE,"Nagłówek"}</definedName>
    <definedName name="qqqqq" localSheetId="32" hidden="1">{#N/A,#N/A,TRUE,"Nagłówek"}</definedName>
    <definedName name="qqqqq" localSheetId="33" hidden="1">{#N/A,#N/A,TRUE,"Nagłówek"}</definedName>
    <definedName name="qqqqq" localSheetId="34" hidden="1">{#N/A,#N/A,TRUE,"Nagłówek"}</definedName>
    <definedName name="qqqqq" localSheetId="35" hidden="1">{#N/A,#N/A,TRUE,"Nagłówek"}</definedName>
    <definedName name="qqqqq" localSheetId="36" hidden="1">{#N/A,#N/A,TRUE,"Nagłówek"}</definedName>
    <definedName name="qqqqq" localSheetId="14" hidden="1">{#N/A,#N/A,TRUE,"Nagłówek"}</definedName>
    <definedName name="qqqqq" localSheetId="25" hidden="1">{#N/A,#N/A,TRUE,"Nagłówek"}</definedName>
    <definedName name="qqqqq" localSheetId="24" hidden="1">{#N/A,#N/A,TRUE,"Nagłówek"}</definedName>
    <definedName name="qqqqq" localSheetId="8" hidden="1">{#N/A,#N/A,TRUE,"Nagłówek"}</definedName>
    <definedName name="qqqqq" localSheetId="11" hidden="1">{#N/A,#N/A,TRUE,"Nagłówek"}</definedName>
    <definedName name="qqqqq" localSheetId="7" hidden="1">{#N/A,#N/A,TRUE,"Nagłówek"}</definedName>
    <definedName name="qqqqq" localSheetId="23" hidden="1">{#N/A,#N/A,TRUE,"Nagłówek"}</definedName>
    <definedName name="qqqqq" localSheetId="15" hidden="1">{#N/A,#N/A,TRUE,"Nagłówek"}</definedName>
    <definedName name="qqqqq" localSheetId="26" hidden="1">{#N/A,#N/A,TRUE,"Nagłówek"}</definedName>
    <definedName name="qqqqq" localSheetId="27" hidden="1">{#N/A,#N/A,TRUE,"Nagłówek"}</definedName>
    <definedName name="qqqqq" localSheetId="10" hidden="1">{#N/A,#N/A,TRUE,"Nagłówek"}</definedName>
    <definedName name="qqqqq" localSheetId="19" hidden="1">{#N/A,#N/A,TRUE,"Nagłówek"}</definedName>
    <definedName name="qqqqq" localSheetId="37" hidden="1">{#N/A,#N/A,TRUE,"Nagłówek"}</definedName>
    <definedName name="qqqqq" localSheetId="9" hidden="1">{#N/A,#N/A,TRUE,"Nagłówek"}</definedName>
    <definedName name="qqqqq" localSheetId="12" hidden="1">{#N/A,#N/A,TRUE,"Nagłówek"}</definedName>
    <definedName name="qqqqq" localSheetId="5" hidden="1">{#N/A,#N/A,TRUE,"Nagłówek"}</definedName>
    <definedName name="qqqqq" localSheetId="18" hidden="1">{#N/A,#N/A,TRUE,"Nagłówek"}</definedName>
    <definedName name="qqqqq" localSheetId="13" hidden="1">{#N/A,#N/A,TRUE,"Nagłówek"}</definedName>
    <definedName name="qqqqq" hidden="1">{#N/A,#N/A,TRUE,"Nagłówek"}</definedName>
    <definedName name="restate" localSheetId="16">#REF!</definedName>
    <definedName name="restate" localSheetId="29">#REF!</definedName>
    <definedName name="restate" localSheetId="30">#REF!</definedName>
    <definedName name="restate" localSheetId="17">#REF!</definedName>
    <definedName name="restate" localSheetId="32">#REF!</definedName>
    <definedName name="restate" localSheetId="33">#REF!</definedName>
    <definedName name="restate" localSheetId="34">#REF!</definedName>
    <definedName name="restate" localSheetId="35">#REF!</definedName>
    <definedName name="restate" localSheetId="36">#REF!</definedName>
    <definedName name="restate" localSheetId="8">#REF!</definedName>
    <definedName name="restate" localSheetId="11">#REF!</definedName>
    <definedName name="restate" localSheetId="7">#REF!</definedName>
    <definedName name="restate" localSheetId="15">#REF!</definedName>
    <definedName name="restate" localSheetId="27">#REF!</definedName>
    <definedName name="restate" localSheetId="10">#REF!</definedName>
    <definedName name="restate" localSheetId="19">#REF!</definedName>
    <definedName name="restate" localSheetId="37">#REF!</definedName>
    <definedName name="restate" localSheetId="9">#REF!</definedName>
    <definedName name="restate" localSheetId="5">#REF!</definedName>
    <definedName name="restate" localSheetId="18">#REF!</definedName>
    <definedName name="restate" localSheetId="0">#REF!</definedName>
    <definedName name="restate">#REF!</definedName>
    <definedName name="ret" localSheetId="39" hidden="1">{#N/A,#N/A,TRUE,"Nagłówek"}</definedName>
    <definedName name="ret" localSheetId="16" hidden="1">{#N/A,#N/A,TRUE,"Nagłówek"}</definedName>
    <definedName name="ret" localSheetId="28" hidden="1">{#N/A,#N/A,TRUE,"Nagłówek"}</definedName>
    <definedName name="ret" localSheetId="29" hidden="1">{#N/A,#N/A,TRUE,"Nagłówek"}</definedName>
    <definedName name="ret" localSheetId="30" hidden="1">{#N/A,#N/A,TRUE,"Nagłówek"}</definedName>
    <definedName name="ret" localSheetId="17" hidden="1">{#N/A,#N/A,TRUE,"Nagłówek"}</definedName>
    <definedName name="ret" localSheetId="31" hidden="1">{#N/A,#N/A,TRUE,"Nagłówek"}</definedName>
    <definedName name="ret" localSheetId="32" hidden="1">{#N/A,#N/A,TRUE,"Nagłówek"}</definedName>
    <definedName name="ret" localSheetId="33" hidden="1">{#N/A,#N/A,TRUE,"Nagłówek"}</definedName>
    <definedName name="ret" localSheetId="34" hidden="1">{#N/A,#N/A,TRUE,"Nagłówek"}</definedName>
    <definedName name="ret" localSheetId="35" hidden="1">{#N/A,#N/A,TRUE,"Nagłówek"}</definedName>
    <definedName name="ret" localSheetId="36" hidden="1">{#N/A,#N/A,TRUE,"Nagłówek"}</definedName>
    <definedName name="ret" localSheetId="14" hidden="1">{#N/A,#N/A,TRUE,"Nagłówek"}</definedName>
    <definedName name="ret" localSheetId="25" hidden="1">{#N/A,#N/A,TRUE,"Nagłówek"}</definedName>
    <definedName name="ret" localSheetId="24" hidden="1">{#N/A,#N/A,TRUE,"Nagłówek"}</definedName>
    <definedName name="ret" localSheetId="8" hidden="1">{#N/A,#N/A,TRUE,"Nagłówek"}</definedName>
    <definedName name="ret" localSheetId="11" hidden="1">{#N/A,#N/A,TRUE,"Nagłówek"}</definedName>
    <definedName name="ret" localSheetId="7" hidden="1">{#N/A,#N/A,TRUE,"Nagłówek"}</definedName>
    <definedName name="ret" localSheetId="23" hidden="1">{#N/A,#N/A,TRUE,"Nagłówek"}</definedName>
    <definedName name="ret" localSheetId="15" hidden="1">{#N/A,#N/A,TRUE,"Nagłówek"}</definedName>
    <definedName name="ret" localSheetId="26" hidden="1">{#N/A,#N/A,TRUE,"Nagłówek"}</definedName>
    <definedName name="ret" localSheetId="27" hidden="1">{#N/A,#N/A,TRUE,"Nagłówek"}</definedName>
    <definedName name="ret" localSheetId="10" hidden="1">{#N/A,#N/A,TRUE,"Nagłówek"}</definedName>
    <definedName name="ret" localSheetId="19" hidden="1">{#N/A,#N/A,TRUE,"Nagłówek"}</definedName>
    <definedName name="ret" localSheetId="37" hidden="1">{#N/A,#N/A,TRUE,"Nagłówek"}</definedName>
    <definedName name="ret" localSheetId="9" hidden="1">{#N/A,#N/A,TRUE,"Nagłówek"}</definedName>
    <definedName name="ret" localSheetId="12" hidden="1">{#N/A,#N/A,TRUE,"Nagłówek"}</definedName>
    <definedName name="ret" localSheetId="5" hidden="1">{#N/A,#N/A,TRUE,"Nagłówek"}</definedName>
    <definedName name="ret" localSheetId="18" hidden="1">{#N/A,#N/A,TRUE,"Nagłówek"}</definedName>
    <definedName name="ret" localSheetId="13" hidden="1">{#N/A,#N/A,TRUE,"Nagłówek"}</definedName>
    <definedName name="ret" hidden="1">{#N/A,#N/A,TRUE,"Nagłówek"}</definedName>
    <definedName name="RKDP" localSheetId="16">#REF!</definedName>
    <definedName name="RKDP" localSheetId="29">#REF!</definedName>
    <definedName name="RKDP" localSheetId="30">#REF!</definedName>
    <definedName name="RKDP" localSheetId="17">#REF!</definedName>
    <definedName name="RKDP" localSheetId="32">#REF!</definedName>
    <definedName name="RKDP" localSheetId="33">#REF!</definedName>
    <definedName name="RKDP" localSheetId="34">#REF!</definedName>
    <definedName name="RKDP" localSheetId="35">#REF!</definedName>
    <definedName name="RKDP" localSheetId="36">#REF!</definedName>
    <definedName name="RKDP" localSheetId="8">#REF!</definedName>
    <definedName name="RKDP" localSheetId="11">#REF!</definedName>
    <definedName name="RKDP" localSheetId="7">#REF!</definedName>
    <definedName name="RKDP" localSheetId="15">#REF!</definedName>
    <definedName name="RKDP" localSheetId="27">#REF!</definedName>
    <definedName name="RKDP" localSheetId="10">#REF!</definedName>
    <definedName name="RKDP" localSheetId="19">#REF!</definedName>
    <definedName name="RKDP" localSheetId="37">#REF!</definedName>
    <definedName name="RKDP" localSheetId="9">#REF!</definedName>
    <definedName name="RKDP" localSheetId="5">#REF!</definedName>
    <definedName name="RKDP" localSheetId="18">#REF!</definedName>
    <definedName name="RKDP" localSheetId="0">#REF!</definedName>
    <definedName name="RKDP">#REF!</definedName>
    <definedName name="rokpoprzedni">[10]ster!$B$6</definedName>
    <definedName name="RPK" localSheetId="16">#REF!</definedName>
    <definedName name="RPK" localSheetId="29">#REF!</definedName>
    <definedName name="RPK" localSheetId="30">#REF!</definedName>
    <definedName name="RPK" localSheetId="17">#REF!</definedName>
    <definedName name="RPK" localSheetId="32">#REF!</definedName>
    <definedName name="RPK" localSheetId="33">#REF!</definedName>
    <definedName name="RPK" localSheetId="34">#REF!</definedName>
    <definedName name="RPK" localSheetId="35">#REF!</definedName>
    <definedName name="RPK" localSheetId="36">#REF!</definedName>
    <definedName name="RPK" localSheetId="8">#REF!</definedName>
    <definedName name="RPK" localSheetId="11">#REF!</definedName>
    <definedName name="RPK" localSheetId="7">#REF!</definedName>
    <definedName name="RPK" localSheetId="15">#REF!</definedName>
    <definedName name="RPK" localSheetId="27">#REF!</definedName>
    <definedName name="RPK" localSheetId="10">#REF!</definedName>
    <definedName name="RPK" localSheetId="19">#REF!</definedName>
    <definedName name="RPK" localSheetId="37">#REF!</definedName>
    <definedName name="RPK" localSheetId="9">#REF!</definedName>
    <definedName name="RPK" localSheetId="5">#REF!</definedName>
    <definedName name="RPK" localSheetId="18">#REF!</definedName>
    <definedName name="RPK" localSheetId="0">#REF!</definedName>
    <definedName name="RPK">#REF!</definedName>
    <definedName name="rrr" localSheetId="39" hidden="1">{#N/A,#N/A,TRUE,"Nagłówek"}</definedName>
    <definedName name="rrr" localSheetId="16" hidden="1">{#N/A,#N/A,TRUE,"Nagłówek"}</definedName>
    <definedName name="rrr" localSheetId="28" hidden="1">{#N/A,#N/A,TRUE,"Nagłówek"}</definedName>
    <definedName name="rrr" localSheetId="29" hidden="1">{#N/A,#N/A,TRUE,"Nagłówek"}</definedName>
    <definedName name="rrr" localSheetId="30" hidden="1">{#N/A,#N/A,TRUE,"Nagłówek"}</definedName>
    <definedName name="rrr" localSheetId="17" hidden="1">{#N/A,#N/A,TRUE,"Nagłówek"}</definedName>
    <definedName name="rrr" localSheetId="31" hidden="1">{#N/A,#N/A,TRUE,"Nagłówek"}</definedName>
    <definedName name="rrr" localSheetId="32" hidden="1">{#N/A,#N/A,TRUE,"Nagłówek"}</definedName>
    <definedName name="rrr" localSheetId="33" hidden="1">{#N/A,#N/A,TRUE,"Nagłówek"}</definedName>
    <definedName name="rrr" localSheetId="34" hidden="1">{#N/A,#N/A,TRUE,"Nagłówek"}</definedName>
    <definedName name="rrr" localSheetId="35" hidden="1">{#N/A,#N/A,TRUE,"Nagłówek"}</definedName>
    <definedName name="rrr" localSheetId="36" hidden="1">{#N/A,#N/A,TRUE,"Nagłówek"}</definedName>
    <definedName name="rrr" localSheetId="14" hidden="1">{#N/A,#N/A,TRUE,"Nagłówek"}</definedName>
    <definedName name="rrr" localSheetId="25" hidden="1">{#N/A,#N/A,TRUE,"Nagłówek"}</definedName>
    <definedName name="rrr" localSheetId="24" hidden="1">{#N/A,#N/A,TRUE,"Nagłówek"}</definedName>
    <definedName name="rrr" localSheetId="8" hidden="1">{#N/A,#N/A,TRUE,"Nagłówek"}</definedName>
    <definedName name="rrr" localSheetId="11" hidden="1">{#N/A,#N/A,TRUE,"Nagłówek"}</definedName>
    <definedName name="rrr" localSheetId="7" hidden="1">{#N/A,#N/A,TRUE,"Nagłówek"}</definedName>
    <definedName name="rrr" localSheetId="23" hidden="1">{#N/A,#N/A,TRUE,"Nagłówek"}</definedName>
    <definedName name="rrr" localSheetId="15" hidden="1">{#N/A,#N/A,TRUE,"Nagłówek"}</definedName>
    <definedName name="rrr" localSheetId="26" hidden="1">{#N/A,#N/A,TRUE,"Nagłówek"}</definedName>
    <definedName name="rrr" localSheetId="27" hidden="1">{#N/A,#N/A,TRUE,"Nagłówek"}</definedName>
    <definedName name="rrr" localSheetId="10" hidden="1">{#N/A,#N/A,TRUE,"Nagłówek"}</definedName>
    <definedName name="rrr" localSheetId="19" hidden="1">{#N/A,#N/A,TRUE,"Nagłówek"}</definedName>
    <definedName name="rrr" localSheetId="37" hidden="1">{#N/A,#N/A,TRUE,"Nagłówek"}</definedName>
    <definedName name="rrr" localSheetId="9" hidden="1">{#N/A,#N/A,TRUE,"Nagłówek"}</definedName>
    <definedName name="rrr" localSheetId="12" hidden="1">{#N/A,#N/A,TRUE,"Nagłówek"}</definedName>
    <definedName name="rrr" localSheetId="5" hidden="1">{#N/A,#N/A,TRUE,"Nagłówek"}</definedName>
    <definedName name="rrr" localSheetId="18" hidden="1">{#N/A,#N/A,TRUE,"Nagłówek"}</definedName>
    <definedName name="rrr" localSheetId="13" hidden="1">{#N/A,#N/A,TRUE,"Nagłówek"}</definedName>
    <definedName name="rrr" hidden="1">{#N/A,#N/A,TRUE,"Nagłówek"}</definedName>
    <definedName name="rthy" localSheetId="39" hidden="1">{#N/A,#N/A,FALSE,"T-1";#N/A,#N/A,FALSE,"T-2";#N/A,#N/A,FALSE,"T-3";#N/A,#N/A,FALSE,"T-4";#N/A,#N/A,FALSE,"T-5";#N/A,#N/A,FALSE,"T-6";#N/A,#N/A,FALSE,"T-7";#N/A,#N/A,FALSE,"T-8";#N/A,#N/A,FALSE,"T-9";#N/A,#N/A,FALSE,"T-10";#N/A,#N/A,FALSE,"T-11";#N/A,#N/A,FALSE,"T-12"}</definedName>
    <definedName name="rthy" localSheetId="16" hidden="1">{#N/A,#N/A,FALSE,"T-1";#N/A,#N/A,FALSE,"T-2";#N/A,#N/A,FALSE,"T-3";#N/A,#N/A,FALSE,"T-4";#N/A,#N/A,FALSE,"T-5";#N/A,#N/A,FALSE,"T-6";#N/A,#N/A,FALSE,"T-7";#N/A,#N/A,FALSE,"T-8";#N/A,#N/A,FALSE,"T-9";#N/A,#N/A,FALSE,"T-10";#N/A,#N/A,FALSE,"T-11";#N/A,#N/A,FALSE,"T-12"}</definedName>
    <definedName name="rthy" localSheetId="28" hidden="1">{#N/A,#N/A,FALSE,"T-1";#N/A,#N/A,FALSE,"T-2";#N/A,#N/A,FALSE,"T-3";#N/A,#N/A,FALSE,"T-4";#N/A,#N/A,FALSE,"T-5";#N/A,#N/A,FALSE,"T-6";#N/A,#N/A,FALSE,"T-7";#N/A,#N/A,FALSE,"T-8";#N/A,#N/A,FALSE,"T-9";#N/A,#N/A,FALSE,"T-10";#N/A,#N/A,FALSE,"T-11";#N/A,#N/A,FALSE,"T-12"}</definedName>
    <definedName name="rthy" localSheetId="29" hidden="1">{#N/A,#N/A,FALSE,"T-1";#N/A,#N/A,FALSE,"T-2";#N/A,#N/A,FALSE,"T-3";#N/A,#N/A,FALSE,"T-4";#N/A,#N/A,FALSE,"T-5";#N/A,#N/A,FALSE,"T-6";#N/A,#N/A,FALSE,"T-7";#N/A,#N/A,FALSE,"T-8";#N/A,#N/A,FALSE,"T-9";#N/A,#N/A,FALSE,"T-10";#N/A,#N/A,FALSE,"T-11";#N/A,#N/A,FALSE,"T-12"}</definedName>
    <definedName name="rthy" localSheetId="30" hidden="1">{#N/A,#N/A,FALSE,"T-1";#N/A,#N/A,FALSE,"T-2";#N/A,#N/A,FALSE,"T-3";#N/A,#N/A,FALSE,"T-4";#N/A,#N/A,FALSE,"T-5";#N/A,#N/A,FALSE,"T-6";#N/A,#N/A,FALSE,"T-7";#N/A,#N/A,FALSE,"T-8";#N/A,#N/A,FALSE,"T-9";#N/A,#N/A,FALSE,"T-10";#N/A,#N/A,FALSE,"T-11";#N/A,#N/A,FALSE,"T-12"}</definedName>
    <definedName name="rthy" localSheetId="17" hidden="1">{#N/A,#N/A,FALSE,"T-1";#N/A,#N/A,FALSE,"T-2";#N/A,#N/A,FALSE,"T-3";#N/A,#N/A,FALSE,"T-4";#N/A,#N/A,FALSE,"T-5";#N/A,#N/A,FALSE,"T-6";#N/A,#N/A,FALSE,"T-7";#N/A,#N/A,FALSE,"T-8";#N/A,#N/A,FALSE,"T-9";#N/A,#N/A,FALSE,"T-10";#N/A,#N/A,FALSE,"T-11";#N/A,#N/A,FALSE,"T-12"}</definedName>
    <definedName name="rthy" localSheetId="31" hidden="1">{#N/A,#N/A,FALSE,"T-1";#N/A,#N/A,FALSE,"T-2";#N/A,#N/A,FALSE,"T-3";#N/A,#N/A,FALSE,"T-4";#N/A,#N/A,FALSE,"T-5";#N/A,#N/A,FALSE,"T-6";#N/A,#N/A,FALSE,"T-7";#N/A,#N/A,FALSE,"T-8";#N/A,#N/A,FALSE,"T-9";#N/A,#N/A,FALSE,"T-10";#N/A,#N/A,FALSE,"T-11";#N/A,#N/A,FALSE,"T-12"}</definedName>
    <definedName name="rthy" localSheetId="32" hidden="1">{#N/A,#N/A,FALSE,"T-1";#N/A,#N/A,FALSE,"T-2";#N/A,#N/A,FALSE,"T-3";#N/A,#N/A,FALSE,"T-4";#N/A,#N/A,FALSE,"T-5";#N/A,#N/A,FALSE,"T-6";#N/A,#N/A,FALSE,"T-7";#N/A,#N/A,FALSE,"T-8";#N/A,#N/A,FALSE,"T-9";#N/A,#N/A,FALSE,"T-10";#N/A,#N/A,FALSE,"T-11";#N/A,#N/A,FALSE,"T-12"}</definedName>
    <definedName name="rthy" localSheetId="33" hidden="1">{#N/A,#N/A,FALSE,"T-1";#N/A,#N/A,FALSE,"T-2";#N/A,#N/A,FALSE,"T-3";#N/A,#N/A,FALSE,"T-4";#N/A,#N/A,FALSE,"T-5";#N/A,#N/A,FALSE,"T-6";#N/A,#N/A,FALSE,"T-7";#N/A,#N/A,FALSE,"T-8";#N/A,#N/A,FALSE,"T-9";#N/A,#N/A,FALSE,"T-10";#N/A,#N/A,FALSE,"T-11";#N/A,#N/A,FALSE,"T-12"}</definedName>
    <definedName name="rthy" localSheetId="34" hidden="1">{#N/A,#N/A,FALSE,"T-1";#N/A,#N/A,FALSE,"T-2";#N/A,#N/A,FALSE,"T-3";#N/A,#N/A,FALSE,"T-4";#N/A,#N/A,FALSE,"T-5";#N/A,#N/A,FALSE,"T-6";#N/A,#N/A,FALSE,"T-7";#N/A,#N/A,FALSE,"T-8";#N/A,#N/A,FALSE,"T-9";#N/A,#N/A,FALSE,"T-10";#N/A,#N/A,FALSE,"T-11";#N/A,#N/A,FALSE,"T-12"}</definedName>
    <definedName name="rthy" localSheetId="35" hidden="1">{#N/A,#N/A,FALSE,"T-1";#N/A,#N/A,FALSE,"T-2";#N/A,#N/A,FALSE,"T-3";#N/A,#N/A,FALSE,"T-4";#N/A,#N/A,FALSE,"T-5";#N/A,#N/A,FALSE,"T-6";#N/A,#N/A,FALSE,"T-7";#N/A,#N/A,FALSE,"T-8";#N/A,#N/A,FALSE,"T-9";#N/A,#N/A,FALSE,"T-10";#N/A,#N/A,FALSE,"T-11";#N/A,#N/A,FALSE,"T-12"}</definedName>
    <definedName name="rthy" localSheetId="36" hidden="1">{#N/A,#N/A,FALSE,"T-1";#N/A,#N/A,FALSE,"T-2";#N/A,#N/A,FALSE,"T-3";#N/A,#N/A,FALSE,"T-4";#N/A,#N/A,FALSE,"T-5";#N/A,#N/A,FALSE,"T-6";#N/A,#N/A,FALSE,"T-7";#N/A,#N/A,FALSE,"T-8";#N/A,#N/A,FALSE,"T-9";#N/A,#N/A,FALSE,"T-10";#N/A,#N/A,FALSE,"T-11";#N/A,#N/A,FALSE,"T-12"}</definedName>
    <definedName name="rthy" localSheetId="14" hidden="1">{#N/A,#N/A,FALSE,"T-1";#N/A,#N/A,FALSE,"T-2";#N/A,#N/A,FALSE,"T-3";#N/A,#N/A,FALSE,"T-4";#N/A,#N/A,FALSE,"T-5";#N/A,#N/A,FALSE,"T-6";#N/A,#N/A,FALSE,"T-7";#N/A,#N/A,FALSE,"T-8";#N/A,#N/A,FALSE,"T-9";#N/A,#N/A,FALSE,"T-10";#N/A,#N/A,FALSE,"T-11";#N/A,#N/A,FALSE,"T-12"}</definedName>
    <definedName name="rthy" localSheetId="25" hidden="1">{#N/A,#N/A,FALSE,"T-1";#N/A,#N/A,FALSE,"T-2";#N/A,#N/A,FALSE,"T-3";#N/A,#N/A,FALSE,"T-4";#N/A,#N/A,FALSE,"T-5";#N/A,#N/A,FALSE,"T-6";#N/A,#N/A,FALSE,"T-7";#N/A,#N/A,FALSE,"T-8";#N/A,#N/A,FALSE,"T-9";#N/A,#N/A,FALSE,"T-10";#N/A,#N/A,FALSE,"T-11";#N/A,#N/A,FALSE,"T-12"}</definedName>
    <definedName name="rthy" localSheetId="24" hidden="1">{#N/A,#N/A,FALSE,"T-1";#N/A,#N/A,FALSE,"T-2";#N/A,#N/A,FALSE,"T-3";#N/A,#N/A,FALSE,"T-4";#N/A,#N/A,FALSE,"T-5";#N/A,#N/A,FALSE,"T-6";#N/A,#N/A,FALSE,"T-7";#N/A,#N/A,FALSE,"T-8";#N/A,#N/A,FALSE,"T-9";#N/A,#N/A,FALSE,"T-10";#N/A,#N/A,FALSE,"T-11";#N/A,#N/A,FALSE,"T-12"}</definedName>
    <definedName name="rthy" localSheetId="8" hidden="1">{#N/A,#N/A,FALSE,"T-1";#N/A,#N/A,FALSE,"T-2";#N/A,#N/A,FALSE,"T-3";#N/A,#N/A,FALSE,"T-4";#N/A,#N/A,FALSE,"T-5";#N/A,#N/A,FALSE,"T-6";#N/A,#N/A,FALSE,"T-7";#N/A,#N/A,FALSE,"T-8";#N/A,#N/A,FALSE,"T-9";#N/A,#N/A,FALSE,"T-10";#N/A,#N/A,FALSE,"T-11";#N/A,#N/A,FALSE,"T-12"}</definedName>
    <definedName name="rthy" localSheetId="11" hidden="1">{#N/A,#N/A,FALSE,"T-1";#N/A,#N/A,FALSE,"T-2";#N/A,#N/A,FALSE,"T-3";#N/A,#N/A,FALSE,"T-4";#N/A,#N/A,FALSE,"T-5";#N/A,#N/A,FALSE,"T-6";#N/A,#N/A,FALSE,"T-7";#N/A,#N/A,FALSE,"T-8";#N/A,#N/A,FALSE,"T-9";#N/A,#N/A,FALSE,"T-10";#N/A,#N/A,FALSE,"T-11";#N/A,#N/A,FALSE,"T-12"}</definedName>
    <definedName name="rthy" localSheetId="7" hidden="1">{#N/A,#N/A,FALSE,"T-1";#N/A,#N/A,FALSE,"T-2";#N/A,#N/A,FALSE,"T-3";#N/A,#N/A,FALSE,"T-4";#N/A,#N/A,FALSE,"T-5";#N/A,#N/A,FALSE,"T-6";#N/A,#N/A,FALSE,"T-7";#N/A,#N/A,FALSE,"T-8";#N/A,#N/A,FALSE,"T-9";#N/A,#N/A,FALSE,"T-10";#N/A,#N/A,FALSE,"T-11";#N/A,#N/A,FALSE,"T-12"}</definedName>
    <definedName name="rthy" localSheetId="23" hidden="1">{#N/A,#N/A,FALSE,"T-1";#N/A,#N/A,FALSE,"T-2";#N/A,#N/A,FALSE,"T-3";#N/A,#N/A,FALSE,"T-4";#N/A,#N/A,FALSE,"T-5";#N/A,#N/A,FALSE,"T-6";#N/A,#N/A,FALSE,"T-7";#N/A,#N/A,FALSE,"T-8";#N/A,#N/A,FALSE,"T-9";#N/A,#N/A,FALSE,"T-10";#N/A,#N/A,FALSE,"T-11";#N/A,#N/A,FALSE,"T-12"}</definedName>
    <definedName name="rthy" localSheetId="15" hidden="1">{#N/A,#N/A,FALSE,"T-1";#N/A,#N/A,FALSE,"T-2";#N/A,#N/A,FALSE,"T-3";#N/A,#N/A,FALSE,"T-4";#N/A,#N/A,FALSE,"T-5";#N/A,#N/A,FALSE,"T-6";#N/A,#N/A,FALSE,"T-7";#N/A,#N/A,FALSE,"T-8";#N/A,#N/A,FALSE,"T-9";#N/A,#N/A,FALSE,"T-10";#N/A,#N/A,FALSE,"T-11";#N/A,#N/A,FALSE,"T-12"}</definedName>
    <definedName name="rthy" localSheetId="26" hidden="1">{#N/A,#N/A,FALSE,"T-1";#N/A,#N/A,FALSE,"T-2";#N/A,#N/A,FALSE,"T-3";#N/A,#N/A,FALSE,"T-4";#N/A,#N/A,FALSE,"T-5";#N/A,#N/A,FALSE,"T-6";#N/A,#N/A,FALSE,"T-7";#N/A,#N/A,FALSE,"T-8";#N/A,#N/A,FALSE,"T-9";#N/A,#N/A,FALSE,"T-10";#N/A,#N/A,FALSE,"T-11";#N/A,#N/A,FALSE,"T-12"}</definedName>
    <definedName name="rthy" localSheetId="27" hidden="1">{#N/A,#N/A,FALSE,"T-1";#N/A,#N/A,FALSE,"T-2";#N/A,#N/A,FALSE,"T-3";#N/A,#N/A,FALSE,"T-4";#N/A,#N/A,FALSE,"T-5";#N/A,#N/A,FALSE,"T-6";#N/A,#N/A,FALSE,"T-7";#N/A,#N/A,FALSE,"T-8";#N/A,#N/A,FALSE,"T-9";#N/A,#N/A,FALSE,"T-10";#N/A,#N/A,FALSE,"T-11";#N/A,#N/A,FALSE,"T-12"}</definedName>
    <definedName name="rthy" localSheetId="10" hidden="1">{#N/A,#N/A,FALSE,"T-1";#N/A,#N/A,FALSE,"T-2";#N/A,#N/A,FALSE,"T-3";#N/A,#N/A,FALSE,"T-4";#N/A,#N/A,FALSE,"T-5";#N/A,#N/A,FALSE,"T-6";#N/A,#N/A,FALSE,"T-7";#N/A,#N/A,FALSE,"T-8";#N/A,#N/A,FALSE,"T-9";#N/A,#N/A,FALSE,"T-10";#N/A,#N/A,FALSE,"T-11";#N/A,#N/A,FALSE,"T-12"}</definedName>
    <definedName name="rthy" localSheetId="19" hidden="1">{#N/A,#N/A,FALSE,"T-1";#N/A,#N/A,FALSE,"T-2";#N/A,#N/A,FALSE,"T-3";#N/A,#N/A,FALSE,"T-4";#N/A,#N/A,FALSE,"T-5";#N/A,#N/A,FALSE,"T-6";#N/A,#N/A,FALSE,"T-7";#N/A,#N/A,FALSE,"T-8";#N/A,#N/A,FALSE,"T-9";#N/A,#N/A,FALSE,"T-10";#N/A,#N/A,FALSE,"T-11";#N/A,#N/A,FALSE,"T-12"}</definedName>
    <definedName name="rthy" localSheetId="37" hidden="1">{#N/A,#N/A,FALSE,"T-1";#N/A,#N/A,FALSE,"T-2";#N/A,#N/A,FALSE,"T-3";#N/A,#N/A,FALSE,"T-4";#N/A,#N/A,FALSE,"T-5";#N/A,#N/A,FALSE,"T-6";#N/A,#N/A,FALSE,"T-7";#N/A,#N/A,FALSE,"T-8";#N/A,#N/A,FALSE,"T-9";#N/A,#N/A,FALSE,"T-10";#N/A,#N/A,FALSE,"T-11";#N/A,#N/A,FALSE,"T-12"}</definedName>
    <definedName name="rthy" localSheetId="9" hidden="1">{#N/A,#N/A,FALSE,"T-1";#N/A,#N/A,FALSE,"T-2";#N/A,#N/A,FALSE,"T-3";#N/A,#N/A,FALSE,"T-4";#N/A,#N/A,FALSE,"T-5";#N/A,#N/A,FALSE,"T-6";#N/A,#N/A,FALSE,"T-7";#N/A,#N/A,FALSE,"T-8";#N/A,#N/A,FALSE,"T-9";#N/A,#N/A,FALSE,"T-10";#N/A,#N/A,FALSE,"T-11";#N/A,#N/A,FALSE,"T-12"}</definedName>
    <definedName name="rthy" localSheetId="12" hidden="1">{#N/A,#N/A,FALSE,"T-1";#N/A,#N/A,FALSE,"T-2";#N/A,#N/A,FALSE,"T-3";#N/A,#N/A,FALSE,"T-4";#N/A,#N/A,FALSE,"T-5";#N/A,#N/A,FALSE,"T-6";#N/A,#N/A,FALSE,"T-7";#N/A,#N/A,FALSE,"T-8";#N/A,#N/A,FALSE,"T-9";#N/A,#N/A,FALSE,"T-10";#N/A,#N/A,FALSE,"T-11";#N/A,#N/A,FALSE,"T-12"}</definedName>
    <definedName name="rthy" localSheetId="5" hidden="1">{#N/A,#N/A,FALSE,"T-1";#N/A,#N/A,FALSE,"T-2";#N/A,#N/A,FALSE,"T-3";#N/A,#N/A,FALSE,"T-4";#N/A,#N/A,FALSE,"T-5";#N/A,#N/A,FALSE,"T-6";#N/A,#N/A,FALSE,"T-7";#N/A,#N/A,FALSE,"T-8";#N/A,#N/A,FALSE,"T-9";#N/A,#N/A,FALSE,"T-10";#N/A,#N/A,FALSE,"T-11";#N/A,#N/A,FALSE,"T-12"}</definedName>
    <definedName name="rthy" localSheetId="18" hidden="1">{#N/A,#N/A,FALSE,"T-1";#N/A,#N/A,FALSE,"T-2";#N/A,#N/A,FALSE,"T-3";#N/A,#N/A,FALSE,"T-4";#N/A,#N/A,FALSE,"T-5";#N/A,#N/A,FALSE,"T-6";#N/A,#N/A,FALSE,"T-7";#N/A,#N/A,FALSE,"T-8";#N/A,#N/A,FALSE,"T-9";#N/A,#N/A,FALSE,"T-10";#N/A,#N/A,FALSE,"T-11";#N/A,#N/A,FALSE,"T-12"}</definedName>
    <definedName name="rthy" localSheetId="13" hidden="1">{#N/A,#N/A,FALSE,"T-1";#N/A,#N/A,FALSE,"T-2";#N/A,#N/A,FALSE,"T-3";#N/A,#N/A,FALSE,"T-4";#N/A,#N/A,FALSE,"T-5";#N/A,#N/A,FALSE,"T-6";#N/A,#N/A,FALSE,"T-7";#N/A,#N/A,FALSE,"T-8";#N/A,#N/A,FALSE,"T-9";#N/A,#N/A,FALSE,"T-10";#N/A,#N/A,FALSE,"T-11";#N/A,#N/A,FALSE,"T-12"}</definedName>
    <definedName name="rthy" hidden="1">{#N/A,#N/A,FALSE,"T-1";#N/A,#N/A,FALSE,"T-2";#N/A,#N/A,FALSE,"T-3";#N/A,#N/A,FALSE,"T-4";#N/A,#N/A,FALSE,"T-5";#N/A,#N/A,FALSE,"T-6";#N/A,#N/A,FALSE,"T-7";#N/A,#N/A,FALSE,"T-8";#N/A,#N/A,FALSE,"T-9";#N/A,#N/A,FALSE,"T-10";#N/A,#N/A,FALSE,"T-11";#N/A,#N/A,FALSE,"T-12"}</definedName>
    <definedName name="Sales">'[2]#REF'!$B$5:$CC$20</definedName>
    <definedName name="SAPBEXdnldView" hidden="1">"18AM2I51DBVHLOTIZWWEC0X21"</definedName>
    <definedName name="SAPBEXsysID" hidden="1">"BWX"</definedName>
    <definedName name="sdfg" localSheetId="39" hidden="1">{#N/A,#N/A,TRUE,"Nagłówek"}</definedName>
    <definedName name="sdfg" localSheetId="16" hidden="1">{#N/A,#N/A,TRUE,"Nagłówek"}</definedName>
    <definedName name="sdfg" localSheetId="28" hidden="1">{#N/A,#N/A,TRUE,"Nagłówek"}</definedName>
    <definedName name="sdfg" localSheetId="29" hidden="1">{#N/A,#N/A,TRUE,"Nagłówek"}</definedName>
    <definedName name="sdfg" localSheetId="30" hidden="1">{#N/A,#N/A,TRUE,"Nagłówek"}</definedName>
    <definedName name="sdfg" localSheetId="17" hidden="1">{#N/A,#N/A,TRUE,"Nagłówek"}</definedName>
    <definedName name="sdfg" localSheetId="31" hidden="1">{#N/A,#N/A,TRUE,"Nagłówek"}</definedName>
    <definedName name="sdfg" localSheetId="32" hidden="1">{#N/A,#N/A,TRUE,"Nagłówek"}</definedName>
    <definedName name="sdfg" localSheetId="33" hidden="1">{#N/A,#N/A,TRUE,"Nagłówek"}</definedName>
    <definedName name="sdfg" localSheetId="34" hidden="1">{#N/A,#N/A,TRUE,"Nagłówek"}</definedName>
    <definedName name="sdfg" localSheetId="35" hidden="1">{#N/A,#N/A,TRUE,"Nagłówek"}</definedName>
    <definedName name="sdfg" localSheetId="36" hidden="1">{#N/A,#N/A,TRUE,"Nagłówek"}</definedName>
    <definedName name="sdfg" localSheetId="14" hidden="1">{#N/A,#N/A,TRUE,"Nagłówek"}</definedName>
    <definedName name="sdfg" localSheetId="25" hidden="1">{#N/A,#N/A,TRUE,"Nagłówek"}</definedName>
    <definedName name="sdfg" localSheetId="24" hidden="1">{#N/A,#N/A,TRUE,"Nagłówek"}</definedName>
    <definedName name="sdfg" localSheetId="8" hidden="1">{#N/A,#N/A,TRUE,"Nagłówek"}</definedName>
    <definedName name="sdfg" localSheetId="11" hidden="1">{#N/A,#N/A,TRUE,"Nagłówek"}</definedName>
    <definedName name="sdfg" localSheetId="7" hidden="1">{#N/A,#N/A,TRUE,"Nagłówek"}</definedName>
    <definedName name="sdfg" localSheetId="23" hidden="1">{#N/A,#N/A,TRUE,"Nagłówek"}</definedName>
    <definedName name="sdfg" localSheetId="15" hidden="1">{#N/A,#N/A,TRUE,"Nagłówek"}</definedName>
    <definedName name="sdfg" localSheetId="26" hidden="1">{#N/A,#N/A,TRUE,"Nagłówek"}</definedName>
    <definedName name="sdfg" localSheetId="27" hidden="1">{#N/A,#N/A,TRUE,"Nagłówek"}</definedName>
    <definedName name="sdfg" localSheetId="10" hidden="1">{#N/A,#N/A,TRUE,"Nagłówek"}</definedName>
    <definedName name="sdfg" localSheetId="19" hidden="1">{#N/A,#N/A,TRUE,"Nagłówek"}</definedName>
    <definedName name="sdfg" localSheetId="37" hidden="1">{#N/A,#N/A,TRUE,"Nagłówek"}</definedName>
    <definedName name="sdfg" localSheetId="9" hidden="1">{#N/A,#N/A,TRUE,"Nagłówek"}</definedName>
    <definedName name="sdfg" localSheetId="12" hidden="1">{#N/A,#N/A,TRUE,"Nagłówek"}</definedName>
    <definedName name="sdfg" localSheetId="5" hidden="1">{#N/A,#N/A,TRUE,"Nagłówek"}</definedName>
    <definedName name="sdfg" localSheetId="18" hidden="1">{#N/A,#N/A,TRUE,"Nagłówek"}</definedName>
    <definedName name="sdfg" localSheetId="13" hidden="1">{#N/A,#N/A,TRUE,"Nagłówek"}</definedName>
    <definedName name="sdfg" hidden="1">{#N/A,#N/A,TRUE,"Nagłówek"}</definedName>
    <definedName name="sp" localSheetId="39" hidden="1">{#N/A,#N/A,TRUE,"Nagłówek"}</definedName>
    <definedName name="sp" localSheetId="16" hidden="1">{#N/A,#N/A,TRUE,"Nagłówek"}</definedName>
    <definedName name="sp" localSheetId="28" hidden="1">{#N/A,#N/A,TRUE,"Nagłówek"}</definedName>
    <definedName name="sp" localSheetId="29" hidden="1">{#N/A,#N/A,TRUE,"Nagłówek"}</definedName>
    <definedName name="sp" localSheetId="30" hidden="1">{#N/A,#N/A,TRUE,"Nagłówek"}</definedName>
    <definedName name="sp" localSheetId="17" hidden="1">{#N/A,#N/A,TRUE,"Nagłówek"}</definedName>
    <definedName name="sp" localSheetId="31" hidden="1">{#N/A,#N/A,TRUE,"Nagłówek"}</definedName>
    <definedName name="sp" localSheetId="32" hidden="1">{#N/A,#N/A,TRUE,"Nagłówek"}</definedName>
    <definedName name="sp" localSheetId="33" hidden="1">{#N/A,#N/A,TRUE,"Nagłówek"}</definedName>
    <definedName name="sp" localSheetId="34" hidden="1">{#N/A,#N/A,TRUE,"Nagłówek"}</definedName>
    <definedName name="sp" localSheetId="35" hidden="1">{#N/A,#N/A,TRUE,"Nagłówek"}</definedName>
    <definedName name="sp" localSheetId="36" hidden="1">{#N/A,#N/A,TRUE,"Nagłówek"}</definedName>
    <definedName name="sp" localSheetId="14" hidden="1">{#N/A,#N/A,TRUE,"Nagłówek"}</definedName>
    <definedName name="sp" localSheetId="25" hidden="1">{#N/A,#N/A,TRUE,"Nagłówek"}</definedName>
    <definedName name="sp" localSheetId="24" hidden="1">{#N/A,#N/A,TRUE,"Nagłówek"}</definedName>
    <definedName name="sp" localSheetId="8" hidden="1">{#N/A,#N/A,TRUE,"Nagłówek"}</definedName>
    <definedName name="sp" localSheetId="11" hidden="1">{#N/A,#N/A,TRUE,"Nagłówek"}</definedName>
    <definedName name="sp" localSheetId="7" hidden="1">{#N/A,#N/A,TRUE,"Nagłówek"}</definedName>
    <definedName name="sp" localSheetId="23" hidden="1">{#N/A,#N/A,TRUE,"Nagłówek"}</definedName>
    <definedName name="sp" localSheetId="15" hidden="1">{#N/A,#N/A,TRUE,"Nagłówek"}</definedName>
    <definedName name="sp" localSheetId="26" hidden="1">{#N/A,#N/A,TRUE,"Nagłówek"}</definedName>
    <definedName name="sp" localSheetId="27" hidden="1">{#N/A,#N/A,TRUE,"Nagłówek"}</definedName>
    <definedName name="sp" localSheetId="10" hidden="1">{#N/A,#N/A,TRUE,"Nagłówek"}</definedName>
    <definedName name="sp" localSheetId="19" hidden="1">{#N/A,#N/A,TRUE,"Nagłówek"}</definedName>
    <definedName name="sp" localSheetId="37" hidden="1">{#N/A,#N/A,TRUE,"Nagłówek"}</definedName>
    <definedName name="sp" localSheetId="9" hidden="1">{#N/A,#N/A,TRUE,"Nagłówek"}</definedName>
    <definedName name="sp" localSheetId="12" hidden="1">{#N/A,#N/A,TRUE,"Nagłówek"}</definedName>
    <definedName name="sp" localSheetId="5" hidden="1">{#N/A,#N/A,TRUE,"Nagłówek"}</definedName>
    <definedName name="sp" localSheetId="18" hidden="1">{#N/A,#N/A,TRUE,"Nagłówek"}</definedName>
    <definedName name="sp" localSheetId="13" hidden="1">{#N/A,#N/A,TRUE,"Nagłówek"}</definedName>
    <definedName name="sp" hidden="1">{#N/A,#N/A,TRUE,"Nagłówek"}</definedName>
    <definedName name="tenrok" localSheetId="16">#REF!</definedName>
    <definedName name="tenrok" localSheetId="29">#REF!</definedName>
    <definedName name="tenrok" localSheetId="30">#REF!</definedName>
    <definedName name="tenrok" localSheetId="17">#REF!</definedName>
    <definedName name="tenrok" localSheetId="32">#REF!</definedName>
    <definedName name="tenrok" localSheetId="33">#REF!</definedName>
    <definedName name="tenrok" localSheetId="34">#REF!</definedName>
    <definedName name="tenrok" localSheetId="35">#REF!</definedName>
    <definedName name="tenrok" localSheetId="36">#REF!</definedName>
    <definedName name="tenrok" localSheetId="8">#REF!</definedName>
    <definedName name="tenrok" localSheetId="11">#REF!</definedName>
    <definedName name="tenrok" localSheetId="7">#REF!</definedName>
    <definedName name="tenrok" localSheetId="15">#REF!</definedName>
    <definedName name="tenrok" localSheetId="27">#REF!</definedName>
    <definedName name="tenrok" localSheetId="10">#REF!</definedName>
    <definedName name="tenrok" localSheetId="19">#REF!</definedName>
    <definedName name="tenrok" localSheetId="37">#REF!</definedName>
    <definedName name="tenrok" localSheetId="9">#REF!</definedName>
    <definedName name="tenrok" localSheetId="5">#REF!</definedName>
    <definedName name="tenrok" localSheetId="18">#REF!</definedName>
    <definedName name="tenrok" localSheetId="0">#REF!</definedName>
    <definedName name="tenrok">#REF!</definedName>
    <definedName name="TEST0" localSheetId="16">#REF!</definedName>
    <definedName name="TEST0" localSheetId="29">#REF!</definedName>
    <definedName name="TEST0" localSheetId="30">#REF!</definedName>
    <definedName name="TEST0" localSheetId="17">#REF!</definedName>
    <definedName name="TEST0" localSheetId="32">#REF!</definedName>
    <definedName name="TEST0" localSheetId="33">#REF!</definedName>
    <definedName name="TEST0" localSheetId="34">#REF!</definedName>
    <definedName name="TEST0" localSheetId="35">#REF!</definedName>
    <definedName name="TEST0" localSheetId="36">#REF!</definedName>
    <definedName name="TEST0" localSheetId="8">#REF!</definedName>
    <definedName name="TEST0" localSheetId="11">#REF!</definedName>
    <definedName name="TEST0" localSheetId="7">#REF!</definedName>
    <definedName name="TEST0" localSheetId="15">#REF!</definedName>
    <definedName name="TEST0" localSheetId="27">#REF!</definedName>
    <definedName name="TEST0" localSheetId="10">#REF!</definedName>
    <definedName name="TEST0" localSheetId="19">#REF!</definedName>
    <definedName name="TEST0" localSheetId="9">#REF!</definedName>
    <definedName name="TEST0" localSheetId="5">#REF!</definedName>
    <definedName name="TEST0" localSheetId="18">#REF!</definedName>
    <definedName name="TEST0" localSheetId="0">#REF!</definedName>
    <definedName name="TEST0">#REF!</definedName>
    <definedName name="TESTHKEY" localSheetId="16">#REF!</definedName>
    <definedName name="TESTHKEY" localSheetId="29">#REF!</definedName>
    <definedName name="TESTHKEY" localSheetId="30">#REF!</definedName>
    <definedName name="TESTHKEY" localSheetId="17">#REF!</definedName>
    <definedName name="TESTHKEY" localSheetId="32">#REF!</definedName>
    <definedName name="TESTHKEY" localSheetId="33">#REF!</definedName>
    <definedName name="TESTHKEY" localSheetId="34">#REF!</definedName>
    <definedName name="TESTHKEY" localSheetId="35">#REF!</definedName>
    <definedName name="TESTHKEY" localSheetId="36">#REF!</definedName>
    <definedName name="TESTHKEY" localSheetId="8">#REF!</definedName>
    <definedName name="TESTHKEY" localSheetId="11">#REF!</definedName>
    <definedName name="TESTHKEY" localSheetId="7">#REF!</definedName>
    <definedName name="TESTHKEY" localSheetId="15">#REF!</definedName>
    <definedName name="TESTHKEY" localSheetId="27">#REF!</definedName>
    <definedName name="TESTHKEY" localSheetId="10">#REF!</definedName>
    <definedName name="TESTHKEY" localSheetId="19">#REF!</definedName>
    <definedName name="TESTHKEY" localSheetId="9">#REF!</definedName>
    <definedName name="TESTHKEY" localSheetId="5">#REF!</definedName>
    <definedName name="TESTHKEY" localSheetId="18">#REF!</definedName>
    <definedName name="TESTHKEY" localSheetId="0">#REF!</definedName>
    <definedName name="TESTHKEY">#REF!</definedName>
    <definedName name="TESTKEYS" localSheetId="16">#REF!</definedName>
    <definedName name="TESTKEYS" localSheetId="29">#REF!</definedName>
    <definedName name="TESTKEYS" localSheetId="30">#REF!</definedName>
    <definedName name="TESTKEYS" localSheetId="17">#REF!</definedName>
    <definedName name="TESTKEYS" localSheetId="32">#REF!</definedName>
    <definedName name="TESTKEYS" localSheetId="33">#REF!</definedName>
    <definedName name="TESTKEYS" localSheetId="34">#REF!</definedName>
    <definedName name="TESTKEYS" localSheetId="35">#REF!</definedName>
    <definedName name="TESTKEYS" localSheetId="36">#REF!</definedName>
    <definedName name="TESTKEYS" localSheetId="8">#REF!</definedName>
    <definedName name="TESTKEYS" localSheetId="11">#REF!</definedName>
    <definedName name="TESTKEYS" localSheetId="7">#REF!</definedName>
    <definedName name="TESTKEYS" localSheetId="15">#REF!</definedName>
    <definedName name="TESTKEYS" localSheetId="27">#REF!</definedName>
    <definedName name="TESTKEYS" localSheetId="10">#REF!</definedName>
    <definedName name="TESTKEYS" localSheetId="19">#REF!</definedName>
    <definedName name="TESTKEYS" localSheetId="9">#REF!</definedName>
    <definedName name="TESTKEYS" localSheetId="5">#REF!</definedName>
    <definedName name="TESTKEYS" localSheetId="18">#REF!</definedName>
    <definedName name="TESTKEYS" localSheetId="0">#REF!</definedName>
    <definedName name="TESTKEYS">#REF!</definedName>
    <definedName name="TESTVKEY" localSheetId="16">#REF!</definedName>
    <definedName name="TESTVKEY" localSheetId="29">#REF!</definedName>
    <definedName name="TESTVKEY" localSheetId="30">#REF!</definedName>
    <definedName name="TESTVKEY" localSheetId="17">#REF!</definedName>
    <definedName name="TESTVKEY" localSheetId="32">#REF!</definedName>
    <definedName name="TESTVKEY" localSheetId="33">#REF!</definedName>
    <definedName name="TESTVKEY" localSheetId="34">#REF!</definedName>
    <definedName name="TESTVKEY" localSheetId="35">#REF!</definedName>
    <definedName name="TESTVKEY" localSheetId="36">#REF!</definedName>
    <definedName name="TESTVKEY" localSheetId="8">#REF!</definedName>
    <definedName name="TESTVKEY" localSheetId="11">#REF!</definedName>
    <definedName name="TESTVKEY" localSheetId="7">#REF!</definedName>
    <definedName name="TESTVKEY" localSheetId="15">#REF!</definedName>
    <definedName name="TESTVKEY" localSheetId="27">#REF!</definedName>
    <definedName name="TESTVKEY" localSheetId="10">#REF!</definedName>
    <definedName name="TESTVKEY" localSheetId="19">#REF!</definedName>
    <definedName name="TESTVKEY" localSheetId="9">#REF!</definedName>
    <definedName name="TESTVKEY" localSheetId="5">#REF!</definedName>
    <definedName name="TESTVKEY" localSheetId="18">#REF!</definedName>
    <definedName name="TESTVKEY" localSheetId="0">#REF!</definedName>
    <definedName name="TESTVKEY">#REF!</definedName>
    <definedName name="ttt" localSheetId="16">#REF!</definedName>
    <definedName name="ttt" localSheetId="29">#REF!</definedName>
    <definedName name="ttt" localSheetId="30">#REF!</definedName>
    <definedName name="ttt" localSheetId="17">#REF!</definedName>
    <definedName name="ttt" localSheetId="32">#REF!</definedName>
    <definedName name="ttt" localSheetId="33">#REF!</definedName>
    <definedName name="ttt" localSheetId="34">#REF!</definedName>
    <definedName name="ttt" localSheetId="35">#REF!</definedName>
    <definedName name="ttt" localSheetId="36">#REF!</definedName>
    <definedName name="ttt" localSheetId="8">#REF!</definedName>
    <definedName name="ttt" localSheetId="11">#REF!</definedName>
    <definedName name="ttt" localSheetId="7">#REF!</definedName>
    <definedName name="ttt" localSheetId="15">#REF!</definedName>
    <definedName name="ttt" localSheetId="27">#REF!</definedName>
    <definedName name="ttt" localSheetId="10">#REF!</definedName>
    <definedName name="ttt" localSheetId="19">#REF!</definedName>
    <definedName name="ttt" localSheetId="9">#REF!</definedName>
    <definedName name="ttt" localSheetId="5">#REF!</definedName>
    <definedName name="ttt" localSheetId="18">#REF!</definedName>
    <definedName name="ttt" localSheetId="0">#REF!</definedName>
    <definedName name="ttt">#REF!</definedName>
    <definedName name="VIII" localSheetId="39" hidden="1">{#N/A,#N/A,TRUE,"Nagłówek"}</definedName>
    <definedName name="VIII" localSheetId="16" hidden="1">{#N/A,#N/A,TRUE,"Nagłówek"}</definedName>
    <definedName name="VIII" localSheetId="28" hidden="1">{#N/A,#N/A,TRUE,"Nagłówek"}</definedName>
    <definedName name="VIII" localSheetId="29" hidden="1">{#N/A,#N/A,TRUE,"Nagłówek"}</definedName>
    <definedName name="VIII" localSheetId="30" hidden="1">{#N/A,#N/A,TRUE,"Nagłówek"}</definedName>
    <definedName name="VIII" localSheetId="17" hidden="1">{#N/A,#N/A,TRUE,"Nagłówek"}</definedName>
    <definedName name="VIII" localSheetId="31" hidden="1">{#N/A,#N/A,TRUE,"Nagłówek"}</definedName>
    <definedName name="VIII" localSheetId="32" hidden="1">{#N/A,#N/A,TRUE,"Nagłówek"}</definedName>
    <definedName name="VIII" localSheetId="33" hidden="1">{#N/A,#N/A,TRUE,"Nagłówek"}</definedName>
    <definedName name="VIII" localSheetId="34" hidden="1">{#N/A,#N/A,TRUE,"Nagłówek"}</definedName>
    <definedName name="VIII" localSheetId="35" hidden="1">{#N/A,#N/A,TRUE,"Nagłówek"}</definedName>
    <definedName name="VIII" localSheetId="36" hidden="1">{#N/A,#N/A,TRUE,"Nagłówek"}</definedName>
    <definedName name="VIII" localSheetId="14" hidden="1">{#N/A,#N/A,TRUE,"Nagłówek"}</definedName>
    <definedName name="VIII" localSheetId="25" hidden="1">{#N/A,#N/A,TRUE,"Nagłówek"}</definedName>
    <definedName name="VIII" localSheetId="24" hidden="1">{#N/A,#N/A,TRUE,"Nagłówek"}</definedName>
    <definedName name="VIII" localSheetId="8" hidden="1">{#N/A,#N/A,TRUE,"Nagłówek"}</definedName>
    <definedName name="VIII" localSheetId="11" hidden="1">{#N/A,#N/A,TRUE,"Nagłówek"}</definedName>
    <definedName name="VIII" localSheetId="7" hidden="1">{#N/A,#N/A,TRUE,"Nagłówek"}</definedName>
    <definedName name="VIII" localSheetId="23" hidden="1">{#N/A,#N/A,TRUE,"Nagłówek"}</definedName>
    <definedName name="VIII" localSheetId="15" hidden="1">{#N/A,#N/A,TRUE,"Nagłówek"}</definedName>
    <definedName name="VIII" localSheetId="26" hidden="1">{#N/A,#N/A,TRUE,"Nagłówek"}</definedName>
    <definedName name="VIII" localSheetId="27" hidden="1">{#N/A,#N/A,TRUE,"Nagłówek"}</definedName>
    <definedName name="VIII" localSheetId="10" hidden="1">{#N/A,#N/A,TRUE,"Nagłówek"}</definedName>
    <definedName name="VIII" localSheetId="19" hidden="1">{#N/A,#N/A,TRUE,"Nagłówek"}</definedName>
    <definedName name="VIII" localSheetId="37" hidden="1">{#N/A,#N/A,TRUE,"Nagłówek"}</definedName>
    <definedName name="VIII" localSheetId="9" hidden="1">{#N/A,#N/A,TRUE,"Nagłówek"}</definedName>
    <definedName name="VIII" localSheetId="12" hidden="1">{#N/A,#N/A,TRUE,"Nagłówek"}</definedName>
    <definedName name="VIII" localSheetId="5" hidden="1">{#N/A,#N/A,TRUE,"Nagłówek"}</definedName>
    <definedName name="VIII" localSheetId="18" hidden="1">{#N/A,#N/A,TRUE,"Nagłówek"}</definedName>
    <definedName name="VIII" localSheetId="13" hidden="1">{#N/A,#N/A,TRUE,"Nagłówek"}</definedName>
    <definedName name="VIII" hidden="1">{#N/A,#N/A,TRUE,"Nagłówek"}</definedName>
    <definedName name="wp" localSheetId="39" hidden="1">{#N/A,#N/A,TRUE,"Nagłówek"}</definedName>
    <definedName name="wp" localSheetId="16" hidden="1">{#N/A,#N/A,TRUE,"Nagłówek"}</definedName>
    <definedName name="wp" localSheetId="28" hidden="1">{#N/A,#N/A,TRUE,"Nagłówek"}</definedName>
    <definedName name="wp" localSheetId="29" hidden="1">{#N/A,#N/A,TRUE,"Nagłówek"}</definedName>
    <definedName name="wp" localSheetId="30" hidden="1">{#N/A,#N/A,TRUE,"Nagłówek"}</definedName>
    <definedName name="wp" localSheetId="17" hidden="1">{#N/A,#N/A,TRUE,"Nagłówek"}</definedName>
    <definedName name="wp" localSheetId="31" hidden="1">{#N/A,#N/A,TRUE,"Nagłówek"}</definedName>
    <definedName name="wp" localSheetId="32" hidden="1">{#N/A,#N/A,TRUE,"Nagłówek"}</definedName>
    <definedName name="wp" localSheetId="33" hidden="1">{#N/A,#N/A,TRUE,"Nagłówek"}</definedName>
    <definedName name="wp" localSheetId="34" hidden="1">{#N/A,#N/A,TRUE,"Nagłówek"}</definedName>
    <definedName name="wp" localSheetId="35" hidden="1">{#N/A,#N/A,TRUE,"Nagłówek"}</definedName>
    <definedName name="wp" localSheetId="36" hidden="1">{#N/A,#N/A,TRUE,"Nagłówek"}</definedName>
    <definedName name="wp" localSheetId="14" hidden="1">{#N/A,#N/A,TRUE,"Nagłówek"}</definedName>
    <definedName name="wp" localSheetId="25" hidden="1">{#N/A,#N/A,TRUE,"Nagłówek"}</definedName>
    <definedName name="wp" localSheetId="24" hidden="1">{#N/A,#N/A,TRUE,"Nagłówek"}</definedName>
    <definedName name="wp" localSheetId="8" hidden="1">{#N/A,#N/A,TRUE,"Nagłówek"}</definedName>
    <definedName name="wp" localSheetId="11" hidden="1">{#N/A,#N/A,TRUE,"Nagłówek"}</definedName>
    <definedName name="wp" localSheetId="7" hidden="1">{#N/A,#N/A,TRUE,"Nagłówek"}</definedName>
    <definedName name="wp" localSheetId="23" hidden="1">{#N/A,#N/A,TRUE,"Nagłówek"}</definedName>
    <definedName name="wp" localSheetId="15" hidden="1">{#N/A,#N/A,TRUE,"Nagłówek"}</definedName>
    <definedName name="wp" localSheetId="26" hidden="1">{#N/A,#N/A,TRUE,"Nagłówek"}</definedName>
    <definedName name="wp" localSheetId="27" hidden="1">{#N/A,#N/A,TRUE,"Nagłówek"}</definedName>
    <definedName name="wp" localSheetId="10" hidden="1">{#N/A,#N/A,TRUE,"Nagłówek"}</definedName>
    <definedName name="wp" localSheetId="19" hidden="1">{#N/A,#N/A,TRUE,"Nagłówek"}</definedName>
    <definedName name="wp" localSheetId="37" hidden="1">{#N/A,#N/A,TRUE,"Nagłówek"}</definedName>
    <definedName name="wp" localSheetId="9" hidden="1">{#N/A,#N/A,TRUE,"Nagłówek"}</definedName>
    <definedName name="wp" localSheetId="12" hidden="1">{#N/A,#N/A,TRUE,"Nagłówek"}</definedName>
    <definedName name="wp" localSheetId="5" hidden="1">{#N/A,#N/A,TRUE,"Nagłówek"}</definedName>
    <definedName name="wp" localSheetId="18" hidden="1">{#N/A,#N/A,TRUE,"Nagłówek"}</definedName>
    <definedName name="wp" localSheetId="13" hidden="1">{#N/A,#N/A,TRUE,"Nagłówek"}</definedName>
    <definedName name="wp" hidden="1">{#N/A,#N/A,TRUE,"Nagłówek"}</definedName>
    <definedName name="wpl" localSheetId="39" hidden="1">{#N/A,#N/A,TRUE,"Nagłówek"}</definedName>
    <definedName name="wpl" localSheetId="16" hidden="1">{#N/A,#N/A,TRUE,"Nagłówek"}</definedName>
    <definedName name="wpl" localSheetId="28" hidden="1">{#N/A,#N/A,TRUE,"Nagłówek"}</definedName>
    <definedName name="wpl" localSheetId="29" hidden="1">{#N/A,#N/A,TRUE,"Nagłówek"}</definedName>
    <definedName name="wpl" localSheetId="30" hidden="1">{#N/A,#N/A,TRUE,"Nagłówek"}</definedName>
    <definedName name="wpl" localSheetId="17" hidden="1">{#N/A,#N/A,TRUE,"Nagłówek"}</definedName>
    <definedName name="wpl" localSheetId="31" hidden="1">{#N/A,#N/A,TRUE,"Nagłówek"}</definedName>
    <definedName name="wpl" localSheetId="32" hidden="1">{#N/A,#N/A,TRUE,"Nagłówek"}</definedName>
    <definedName name="wpl" localSheetId="33" hidden="1">{#N/A,#N/A,TRUE,"Nagłówek"}</definedName>
    <definedName name="wpl" localSheetId="34" hidden="1">{#N/A,#N/A,TRUE,"Nagłówek"}</definedName>
    <definedName name="wpl" localSheetId="35" hidden="1">{#N/A,#N/A,TRUE,"Nagłówek"}</definedName>
    <definedName name="wpl" localSheetId="36" hidden="1">{#N/A,#N/A,TRUE,"Nagłówek"}</definedName>
    <definedName name="wpl" localSheetId="14" hidden="1">{#N/A,#N/A,TRUE,"Nagłówek"}</definedName>
    <definedName name="wpl" localSheetId="25" hidden="1">{#N/A,#N/A,TRUE,"Nagłówek"}</definedName>
    <definedName name="wpl" localSheetId="24" hidden="1">{#N/A,#N/A,TRUE,"Nagłówek"}</definedName>
    <definedName name="wpl" localSheetId="8" hidden="1">{#N/A,#N/A,TRUE,"Nagłówek"}</definedName>
    <definedName name="wpl" localSheetId="11" hidden="1">{#N/A,#N/A,TRUE,"Nagłówek"}</definedName>
    <definedName name="wpl" localSheetId="7" hidden="1">{#N/A,#N/A,TRUE,"Nagłówek"}</definedName>
    <definedName name="wpl" localSheetId="23" hidden="1">{#N/A,#N/A,TRUE,"Nagłówek"}</definedName>
    <definedName name="wpl" localSheetId="15" hidden="1">{#N/A,#N/A,TRUE,"Nagłówek"}</definedName>
    <definedName name="wpl" localSheetId="26" hidden="1">{#N/A,#N/A,TRUE,"Nagłówek"}</definedName>
    <definedName name="wpl" localSheetId="27" hidden="1">{#N/A,#N/A,TRUE,"Nagłówek"}</definedName>
    <definedName name="wpl" localSheetId="10" hidden="1">{#N/A,#N/A,TRUE,"Nagłówek"}</definedName>
    <definedName name="wpl" localSheetId="19" hidden="1">{#N/A,#N/A,TRUE,"Nagłówek"}</definedName>
    <definedName name="wpl" localSheetId="37" hidden="1">{#N/A,#N/A,TRUE,"Nagłówek"}</definedName>
    <definedName name="wpl" localSheetId="9" hidden="1">{#N/A,#N/A,TRUE,"Nagłówek"}</definedName>
    <definedName name="wpl" localSheetId="12" hidden="1">{#N/A,#N/A,TRUE,"Nagłówek"}</definedName>
    <definedName name="wpl" localSheetId="5" hidden="1">{#N/A,#N/A,TRUE,"Nagłówek"}</definedName>
    <definedName name="wpl" localSheetId="18" hidden="1">{#N/A,#N/A,TRUE,"Nagłówek"}</definedName>
    <definedName name="wpl" localSheetId="13" hidden="1">{#N/A,#N/A,TRUE,"Nagłówek"}</definedName>
    <definedName name="wpl" hidden="1">{#N/A,#N/A,TRUE,"Nagłówek"}</definedName>
    <definedName name="wpływ" localSheetId="39" hidden="1">{#N/A,#N/A,TRUE,"Nagłówek"}</definedName>
    <definedName name="wpływ" localSheetId="16" hidden="1">{#N/A,#N/A,TRUE,"Nagłówek"}</definedName>
    <definedName name="wpływ" localSheetId="28" hidden="1">{#N/A,#N/A,TRUE,"Nagłówek"}</definedName>
    <definedName name="wpływ" localSheetId="29" hidden="1">{#N/A,#N/A,TRUE,"Nagłówek"}</definedName>
    <definedName name="wpływ" localSheetId="30" hidden="1">{#N/A,#N/A,TRUE,"Nagłówek"}</definedName>
    <definedName name="wpływ" localSheetId="17" hidden="1">{#N/A,#N/A,TRUE,"Nagłówek"}</definedName>
    <definedName name="wpływ" localSheetId="31" hidden="1">{#N/A,#N/A,TRUE,"Nagłówek"}</definedName>
    <definedName name="wpływ" localSheetId="32" hidden="1">{#N/A,#N/A,TRUE,"Nagłówek"}</definedName>
    <definedName name="wpływ" localSheetId="33" hidden="1">{#N/A,#N/A,TRUE,"Nagłówek"}</definedName>
    <definedName name="wpływ" localSheetId="34" hidden="1">{#N/A,#N/A,TRUE,"Nagłówek"}</definedName>
    <definedName name="wpływ" localSheetId="35" hidden="1">{#N/A,#N/A,TRUE,"Nagłówek"}</definedName>
    <definedName name="wpływ" localSheetId="36" hidden="1">{#N/A,#N/A,TRUE,"Nagłówek"}</definedName>
    <definedName name="wpływ" localSheetId="14" hidden="1">{#N/A,#N/A,TRUE,"Nagłówek"}</definedName>
    <definedName name="wpływ" localSheetId="25" hidden="1">{#N/A,#N/A,TRUE,"Nagłówek"}</definedName>
    <definedName name="wpływ" localSheetId="24" hidden="1">{#N/A,#N/A,TRUE,"Nagłówek"}</definedName>
    <definedName name="wpływ" localSheetId="8" hidden="1">{#N/A,#N/A,TRUE,"Nagłówek"}</definedName>
    <definedName name="wpływ" localSheetId="11" hidden="1">{#N/A,#N/A,TRUE,"Nagłówek"}</definedName>
    <definedName name="wpływ" localSheetId="7" hidden="1">{#N/A,#N/A,TRUE,"Nagłówek"}</definedName>
    <definedName name="wpływ" localSheetId="23" hidden="1">{#N/A,#N/A,TRUE,"Nagłówek"}</definedName>
    <definedName name="wpływ" localSheetId="15" hidden="1">{#N/A,#N/A,TRUE,"Nagłówek"}</definedName>
    <definedName name="wpływ" localSheetId="26" hidden="1">{#N/A,#N/A,TRUE,"Nagłówek"}</definedName>
    <definedName name="wpływ" localSheetId="27" hidden="1">{#N/A,#N/A,TRUE,"Nagłówek"}</definedName>
    <definedName name="wpływ" localSheetId="10" hidden="1">{#N/A,#N/A,TRUE,"Nagłówek"}</definedName>
    <definedName name="wpływ" localSheetId="19" hidden="1">{#N/A,#N/A,TRUE,"Nagłówek"}</definedName>
    <definedName name="wpływ" localSheetId="37" hidden="1">{#N/A,#N/A,TRUE,"Nagłówek"}</definedName>
    <definedName name="wpływ" localSheetId="9" hidden="1">{#N/A,#N/A,TRUE,"Nagłówek"}</definedName>
    <definedName name="wpływ" localSheetId="12" hidden="1">{#N/A,#N/A,TRUE,"Nagłówek"}</definedName>
    <definedName name="wpływ" localSheetId="5" hidden="1">{#N/A,#N/A,TRUE,"Nagłówek"}</definedName>
    <definedName name="wpływ" localSheetId="18" hidden="1">{#N/A,#N/A,TRUE,"Nagłówek"}</definedName>
    <definedName name="wpływ" localSheetId="13" hidden="1">{#N/A,#N/A,TRUE,"Nagłówek"}</definedName>
    <definedName name="wpływ" hidden="1">{#N/A,#N/A,TRUE,"Nagłówek"}</definedName>
    <definedName name="wrn.inwest." localSheetId="39" hidden="1">{#N/A,#N/A,TRUE,"Nagłówek"}</definedName>
    <definedName name="wrn.inwest." localSheetId="16" hidden="1">{#N/A,#N/A,TRUE,"Nagłówek"}</definedName>
    <definedName name="wrn.inwest." localSheetId="28" hidden="1">{#N/A,#N/A,TRUE,"Nagłówek"}</definedName>
    <definedName name="wrn.inwest." localSheetId="29" hidden="1">{#N/A,#N/A,TRUE,"Nagłówek"}</definedName>
    <definedName name="wrn.inwest." localSheetId="30" hidden="1">{#N/A,#N/A,TRUE,"Nagłówek"}</definedName>
    <definedName name="wrn.inwest." localSheetId="17" hidden="1">{#N/A,#N/A,TRUE,"Nagłówek"}</definedName>
    <definedName name="wrn.inwest." localSheetId="31" hidden="1">{#N/A,#N/A,TRUE,"Nagłówek"}</definedName>
    <definedName name="wrn.inwest." localSheetId="32" hidden="1">{#N/A,#N/A,TRUE,"Nagłówek"}</definedName>
    <definedName name="wrn.inwest." localSheetId="33" hidden="1">{#N/A,#N/A,TRUE,"Nagłówek"}</definedName>
    <definedName name="wrn.inwest." localSheetId="34" hidden="1">{#N/A,#N/A,TRUE,"Nagłówek"}</definedName>
    <definedName name="wrn.inwest." localSheetId="35" hidden="1">{#N/A,#N/A,TRUE,"Nagłówek"}</definedName>
    <definedName name="wrn.inwest." localSheetId="36" hidden="1">{#N/A,#N/A,TRUE,"Nagłówek"}</definedName>
    <definedName name="wrn.inwest." localSheetId="14" hidden="1">{#N/A,#N/A,TRUE,"Nagłówek"}</definedName>
    <definedName name="wrn.inwest." localSheetId="25" hidden="1">{#N/A,#N/A,TRUE,"Nagłówek"}</definedName>
    <definedName name="wrn.inwest." localSheetId="24" hidden="1">{#N/A,#N/A,TRUE,"Nagłówek"}</definedName>
    <definedName name="wrn.inwest." localSheetId="8" hidden="1">{#N/A,#N/A,TRUE,"Nagłówek"}</definedName>
    <definedName name="wrn.inwest." localSheetId="11" hidden="1">{#N/A,#N/A,TRUE,"Nagłówek"}</definedName>
    <definedName name="wrn.inwest." localSheetId="7" hidden="1">{#N/A,#N/A,TRUE,"Nagłówek"}</definedName>
    <definedName name="wrn.inwest." localSheetId="23" hidden="1">{#N/A,#N/A,TRUE,"Nagłówek"}</definedName>
    <definedName name="wrn.inwest." localSheetId="15" hidden="1">{#N/A,#N/A,TRUE,"Nagłówek"}</definedName>
    <definedName name="wrn.inwest." localSheetId="26" hidden="1">{#N/A,#N/A,TRUE,"Nagłówek"}</definedName>
    <definedName name="wrn.inwest." localSheetId="27" hidden="1">{#N/A,#N/A,TRUE,"Nagłówek"}</definedName>
    <definedName name="wrn.inwest." localSheetId="10" hidden="1">{#N/A,#N/A,TRUE,"Nagłówek"}</definedName>
    <definedName name="wrn.inwest." localSheetId="19" hidden="1">{#N/A,#N/A,TRUE,"Nagłówek"}</definedName>
    <definedName name="wrn.inwest." localSheetId="37" hidden="1">{#N/A,#N/A,TRUE,"Nagłówek"}</definedName>
    <definedName name="wrn.inwest." localSheetId="9" hidden="1">{#N/A,#N/A,TRUE,"Nagłówek"}</definedName>
    <definedName name="wrn.inwest." localSheetId="12" hidden="1">{#N/A,#N/A,TRUE,"Nagłówek"}</definedName>
    <definedName name="wrn.inwest." localSheetId="5" hidden="1">{#N/A,#N/A,TRUE,"Nagłówek"}</definedName>
    <definedName name="wrn.inwest." localSheetId="18" hidden="1">{#N/A,#N/A,TRUE,"Nagłówek"}</definedName>
    <definedName name="wrn.inwest." localSheetId="13" hidden="1">{#N/A,#N/A,TRUE,"Nagłówek"}</definedName>
    <definedName name="wrn.inwest." hidden="1">{#N/A,#N/A,TRUE,"Nagłówek"}</definedName>
    <definedName name="wrn.market." localSheetId="39" hidden="1">{#N/A,#N/A,FALSE,"C-12";#N/A,#N/A,FALSE,"T-7";#N/A,#N/A,FALSE,"T-8";#N/A,#N/A,FALSE,"T-9";#N/A,#N/A,FALSE,"T-10";#N/A,#N/A,FALSE,"T-11";#N/A,#N/A,FALSE,"C-13";#N/A,#N/A,FALSE,"T-12"}</definedName>
    <definedName name="wrn.market." localSheetId="16" hidden="1">{#N/A,#N/A,FALSE,"C-12";#N/A,#N/A,FALSE,"T-7";#N/A,#N/A,FALSE,"T-8";#N/A,#N/A,FALSE,"T-9";#N/A,#N/A,FALSE,"T-10";#N/A,#N/A,FALSE,"T-11";#N/A,#N/A,FALSE,"C-13";#N/A,#N/A,FALSE,"T-12"}</definedName>
    <definedName name="wrn.market." localSheetId="28" hidden="1">{#N/A,#N/A,FALSE,"C-12";#N/A,#N/A,FALSE,"T-7";#N/A,#N/A,FALSE,"T-8";#N/A,#N/A,FALSE,"T-9";#N/A,#N/A,FALSE,"T-10";#N/A,#N/A,FALSE,"T-11";#N/A,#N/A,FALSE,"C-13";#N/A,#N/A,FALSE,"T-12"}</definedName>
    <definedName name="wrn.market." localSheetId="29" hidden="1">{#N/A,#N/A,FALSE,"C-12";#N/A,#N/A,FALSE,"T-7";#N/A,#N/A,FALSE,"T-8";#N/A,#N/A,FALSE,"T-9";#N/A,#N/A,FALSE,"T-10";#N/A,#N/A,FALSE,"T-11";#N/A,#N/A,FALSE,"C-13";#N/A,#N/A,FALSE,"T-12"}</definedName>
    <definedName name="wrn.market." localSheetId="30" hidden="1">{#N/A,#N/A,FALSE,"C-12";#N/A,#N/A,FALSE,"T-7";#N/A,#N/A,FALSE,"T-8";#N/A,#N/A,FALSE,"T-9";#N/A,#N/A,FALSE,"T-10";#N/A,#N/A,FALSE,"T-11";#N/A,#N/A,FALSE,"C-13";#N/A,#N/A,FALSE,"T-12"}</definedName>
    <definedName name="wrn.market." localSheetId="17" hidden="1">{#N/A,#N/A,FALSE,"C-12";#N/A,#N/A,FALSE,"T-7";#N/A,#N/A,FALSE,"T-8";#N/A,#N/A,FALSE,"T-9";#N/A,#N/A,FALSE,"T-10";#N/A,#N/A,FALSE,"T-11";#N/A,#N/A,FALSE,"C-13";#N/A,#N/A,FALSE,"T-12"}</definedName>
    <definedName name="wrn.market." localSheetId="31" hidden="1">{#N/A,#N/A,FALSE,"C-12";#N/A,#N/A,FALSE,"T-7";#N/A,#N/A,FALSE,"T-8";#N/A,#N/A,FALSE,"T-9";#N/A,#N/A,FALSE,"T-10";#N/A,#N/A,FALSE,"T-11";#N/A,#N/A,FALSE,"C-13";#N/A,#N/A,FALSE,"T-12"}</definedName>
    <definedName name="wrn.market." localSheetId="32" hidden="1">{#N/A,#N/A,FALSE,"C-12";#N/A,#N/A,FALSE,"T-7";#N/A,#N/A,FALSE,"T-8";#N/A,#N/A,FALSE,"T-9";#N/A,#N/A,FALSE,"T-10";#N/A,#N/A,FALSE,"T-11";#N/A,#N/A,FALSE,"C-13";#N/A,#N/A,FALSE,"T-12"}</definedName>
    <definedName name="wrn.market." localSheetId="33" hidden="1">{#N/A,#N/A,FALSE,"C-12";#N/A,#N/A,FALSE,"T-7";#N/A,#N/A,FALSE,"T-8";#N/A,#N/A,FALSE,"T-9";#N/A,#N/A,FALSE,"T-10";#N/A,#N/A,FALSE,"T-11";#N/A,#N/A,FALSE,"C-13";#N/A,#N/A,FALSE,"T-12"}</definedName>
    <definedName name="wrn.market." localSheetId="34" hidden="1">{#N/A,#N/A,FALSE,"C-12";#N/A,#N/A,FALSE,"T-7";#N/A,#N/A,FALSE,"T-8";#N/A,#N/A,FALSE,"T-9";#N/A,#N/A,FALSE,"T-10";#N/A,#N/A,FALSE,"T-11";#N/A,#N/A,FALSE,"C-13";#N/A,#N/A,FALSE,"T-12"}</definedName>
    <definedName name="wrn.market." localSheetId="35" hidden="1">{#N/A,#N/A,FALSE,"C-12";#N/A,#N/A,FALSE,"T-7";#N/A,#N/A,FALSE,"T-8";#N/A,#N/A,FALSE,"T-9";#N/A,#N/A,FALSE,"T-10";#N/A,#N/A,FALSE,"T-11";#N/A,#N/A,FALSE,"C-13";#N/A,#N/A,FALSE,"T-12"}</definedName>
    <definedName name="wrn.market." localSheetId="36" hidden="1">{#N/A,#N/A,FALSE,"C-12";#N/A,#N/A,FALSE,"T-7";#N/A,#N/A,FALSE,"T-8";#N/A,#N/A,FALSE,"T-9";#N/A,#N/A,FALSE,"T-10";#N/A,#N/A,FALSE,"T-11";#N/A,#N/A,FALSE,"C-13";#N/A,#N/A,FALSE,"T-12"}</definedName>
    <definedName name="wrn.market." localSheetId="14" hidden="1">{#N/A,#N/A,FALSE,"C-12";#N/A,#N/A,FALSE,"T-7";#N/A,#N/A,FALSE,"T-8";#N/A,#N/A,FALSE,"T-9";#N/A,#N/A,FALSE,"T-10";#N/A,#N/A,FALSE,"T-11";#N/A,#N/A,FALSE,"C-13";#N/A,#N/A,FALSE,"T-12"}</definedName>
    <definedName name="wrn.market." localSheetId="25" hidden="1">{#N/A,#N/A,FALSE,"C-12";#N/A,#N/A,FALSE,"T-7";#N/A,#N/A,FALSE,"T-8";#N/A,#N/A,FALSE,"T-9";#N/A,#N/A,FALSE,"T-10";#N/A,#N/A,FALSE,"T-11";#N/A,#N/A,FALSE,"C-13";#N/A,#N/A,FALSE,"T-12"}</definedName>
    <definedName name="wrn.market." localSheetId="24" hidden="1">{#N/A,#N/A,FALSE,"C-12";#N/A,#N/A,FALSE,"T-7";#N/A,#N/A,FALSE,"T-8";#N/A,#N/A,FALSE,"T-9";#N/A,#N/A,FALSE,"T-10";#N/A,#N/A,FALSE,"T-11";#N/A,#N/A,FALSE,"C-13";#N/A,#N/A,FALSE,"T-12"}</definedName>
    <definedName name="wrn.market." localSheetId="8" hidden="1">{#N/A,#N/A,FALSE,"C-12";#N/A,#N/A,FALSE,"T-7";#N/A,#N/A,FALSE,"T-8";#N/A,#N/A,FALSE,"T-9";#N/A,#N/A,FALSE,"T-10";#N/A,#N/A,FALSE,"T-11";#N/A,#N/A,FALSE,"C-13";#N/A,#N/A,FALSE,"T-12"}</definedName>
    <definedName name="wrn.market." localSheetId="11" hidden="1">{#N/A,#N/A,FALSE,"C-12";#N/A,#N/A,FALSE,"T-7";#N/A,#N/A,FALSE,"T-8";#N/A,#N/A,FALSE,"T-9";#N/A,#N/A,FALSE,"T-10";#N/A,#N/A,FALSE,"T-11";#N/A,#N/A,FALSE,"C-13";#N/A,#N/A,FALSE,"T-12"}</definedName>
    <definedName name="wrn.market." localSheetId="7" hidden="1">{#N/A,#N/A,FALSE,"C-12";#N/A,#N/A,FALSE,"T-7";#N/A,#N/A,FALSE,"T-8";#N/A,#N/A,FALSE,"T-9";#N/A,#N/A,FALSE,"T-10";#N/A,#N/A,FALSE,"T-11";#N/A,#N/A,FALSE,"C-13";#N/A,#N/A,FALSE,"T-12"}</definedName>
    <definedName name="wrn.market." localSheetId="23" hidden="1">{#N/A,#N/A,FALSE,"C-12";#N/A,#N/A,FALSE,"T-7";#N/A,#N/A,FALSE,"T-8";#N/A,#N/A,FALSE,"T-9";#N/A,#N/A,FALSE,"T-10";#N/A,#N/A,FALSE,"T-11";#N/A,#N/A,FALSE,"C-13";#N/A,#N/A,FALSE,"T-12"}</definedName>
    <definedName name="wrn.market." localSheetId="15" hidden="1">{#N/A,#N/A,FALSE,"C-12";#N/A,#N/A,FALSE,"T-7";#N/A,#N/A,FALSE,"T-8";#N/A,#N/A,FALSE,"T-9";#N/A,#N/A,FALSE,"T-10";#N/A,#N/A,FALSE,"T-11";#N/A,#N/A,FALSE,"C-13";#N/A,#N/A,FALSE,"T-12"}</definedName>
    <definedName name="wrn.market." localSheetId="26" hidden="1">{#N/A,#N/A,FALSE,"C-12";#N/A,#N/A,FALSE,"T-7";#N/A,#N/A,FALSE,"T-8";#N/A,#N/A,FALSE,"T-9";#N/A,#N/A,FALSE,"T-10";#N/A,#N/A,FALSE,"T-11";#N/A,#N/A,FALSE,"C-13";#N/A,#N/A,FALSE,"T-12"}</definedName>
    <definedName name="wrn.market." localSheetId="27" hidden="1">{#N/A,#N/A,FALSE,"C-12";#N/A,#N/A,FALSE,"T-7";#N/A,#N/A,FALSE,"T-8";#N/A,#N/A,FALSE,"T-9";#N/A,#N/A,FALSE,"T-10";#N/A,#N/A,FALSE,"T-11";#N/A,#N/A,FALSE,"C-13";#N/A,#N/A,FALSE,"T-12"}</definedName>
    <definedName name="wrn.market." localSheetId="10" hidden="1">{#N/A,#N/A,FALSE,"C-12";#N/A,#N/A,FALSE,"T-7";#N/A,#N/A,FALSE,"T-8";#N/A,#N/A,FALSE,"T-9";#N/A,#N/A,FALSE,"T-10";#N/A,#N/A,FALSE,"T-11";#N/A,#N/A,FALSE,"C-13";#N/A,#N/A,FALSE,"T-12"}</definedName>
    <definedName name="wrn.market." localSheetId="19" hidden="1">{#N/A,#N/A,FALSE,"C-12";#N/A,#N/A,FALSE,"T-7";#N/A,#N/A,FALSE,"T-8";#N/A,#N/A,FALSE,"T-9";#N/A,#N/A,FALSE,"T-10";#N/A,#N/A,FALSE,"T-11";#N/A,#N/A,FALSE,"C-13";#N/A,#N/A,FALSE,"T-12"}</definedName>
    <definedName name="wrn.market." localSheetId="37" hidden="1">{#N/A,#N/A,FALSE,"C-12";#N/A,#N/A,FALSE,"T-7";#N/A,#N/A,FALSE,"T-8";#N/A,#N/A,FALSE,"T-9";#N/A,#N/A,FALSE,"T-10";#N/A,#N/A,FALSE,"T-11";#N/A,#N/A,FALSE,"C-13";#N/A,#N/A,FALSE,"T-12"}</definedName>
    <definedName name="wrn.market." localSheetId="9" hidden="1">{#N/A,#N/A,FALSE,"C-12";#N/A,#N/A,FALSE,"T-7";#N/A,#N/A,FALSE,"T-8";#N/A,#N/A,FALSE,"T-9";#N/A,#N/A,FALSE,"T-10";#N/A,#N/A,FALSE,"T-11";#N/A,#N/A,FALSE,"C-13";#N/A,#N/A,FALSE,"T-12"}</definedName>
    <definedName name="wrn.market." localSheetId="12" hidden="1">{#N/A,#N/A,FALSE,"C-12";#N/A,#N/A,FALSE,"T-7";#N/A,#N/A,FALSE,"T-8";#N/A,#N/A,FALSE,"T-9";#N/A,#N/A,FALSE,"T-10";#N/A,#N/A,FALSE,"T-11";#N/A,#N/A,FALSE,"C-13";#N/A,#N/A,FALSE,"T-12"}</definedName>
    <definedName name="wrn.market." localSheetId="5" hidden="1">{#N/A,#N/A,FALSE,"C-12";#N/A,#N/A,FALSE,"T-7";#N/A,#N/A,FALSE,"T-8";#N/A,#N/A,FALSE,"T-9";#N/A,#N/A,FALSE,"T-10";#N/A,#N/A,FALSE,"T-11";#N/A,#N/A,FALSE,"C-13";#N/A,#N/A,FALSE,"T-12"}</definedName>
    <definedName name="wrn.market." localSheetId="18" hidden="1">{#N/A,#N/A,FALSE,"C-12";#N/A,#N/A,FALSE,"T-7";#N/A,#N/A,FALSE,"T-8";#N/A,#N/A,FALSE,"T-9";#N/A,#N/A,FALSE,"T-10";#N/A,#N/A,FALSE,"T-11";#N/A,#N/A,FALSE,"C-13";#N/A,#N/A,FALSE,"T-12"}</definedName>
    <definedName name="wrn.market." localSheetId="13" hidden="1">{#N/A,#N/A,FALSE,"C-12";#N/A,#N/A,FALSE,"T-7";#N/A,#N/A,FALSE,"T-8";#N/A,#N/A,FALSE,"T-9";#N/A,#N/A,FALSE,"T-10";#N/A,#N/A,FALSE,"T-11";#N/A,#N/A,FALSE,"C-13";#N/A,#N/A,FALSE,"T-12"}</definedName>
    <definedName name="wrn.market." hidden="1">{#N/A,#N/A,FALSE,"C-12";#N/A,#N/A,FALSE,"T-7";#N/A,#N/A,FALSE,"T-8";#N/A,#N/A,FALSE,"T-9";#N/A,#N/A,FALSE,"T-10";#N/A,#N/A,FALSE,"T-11";#N/A,#N/A,FALSE,"C-13";#N/A,#N/A,FALSE,"T-12"}</definedName>
    <definedName name="wrn.refinery." localSheetId="39" hidden="1">{#N/A,#N/A,FALSE,"T-1";#N/A,#N/A,FALSE,"C-7";#N/A,#N/A,FALSE,"C-8";#N/A,#N/A,FALSE,"T-2";#N/A,#N/A,FALSE,"C-9A";#N/A,#N/A,FALSE,"C-9B";#N/A,#N/A,FALSE,"T-3";#N/A,#N/A,FALSE,"T-4";#N/A,#N/A,FALSE,"C-10";#N/A,#N/A,FALSE,"T-5";#N/A,#N/A,FALSE,"C-11";#N/A,#N/A,FALSE,"T-6"}</definedName>
    <definedName name="wrn.refinery." localSheetId="16" hidden="1">{#N/A,#N/A,FALSE,"T-1";#N/A,#N/A,FALSE,"C-7";#N/A,#N/A,FALSE,"C-8";#N/A,#N/A,FALSE,"T-2";#N/A,#N/A,FALSE,"C-9A";#N/A,#N/A,FALSE,"C-9B";#N/A,#N/A,FALSE,"T-3";#N/A,#N/A,FALSE,"T-4";#N/A,#N/A,FALSE,"C-10";#N/A,#N/A,FALSE,"T-5";#N/A,#N/A,FALSE,"C-11";#N/A,#N/A,FALSE,"T-6"}</definedName>
    <definedName name="wrn.refinery." localSheetId="28" hidden="1">{#N/A,#N/A,FALSE,"T-1";#N/A,#N/A,FALSE,"C-7";#N/A,#N/A,FALSE,"C-8";#N/A,#N/A,FALSE,"T-2";#N/A,#N/A,FALSE,"C-9A";#N/A,#N/A,FALSE,"C-9B";#N/A,#N/A,FALSE,"T-3";#N/A,#N/A,FALSE,"T-4";#N/A,#N/A,FALSE,"C-10";#N/A,#N/A,FALSE,"T-5";#N/A,#N/A,FALSE,"C-11";#N/A,#N/A,FALSE,"T-6"}</definedName>
    <definedName name="wrn.refinery." localSheetId="29" hidden="1">{#N/A,#N/A,FALSE,"T-1";#N/A,#N/A,FALSE,"C-7";#N/A,#N/A,FALSE,"C-8";#N/A,#N/A,FALSE,"T-2";#N/A,#N/A,FALSE,"C-9A";#N/A,#N/A,FALSE,"C-9B";#N/A,#N/A,FALSE,"T-3";#N/A,#N/A,FALSE,"T-4";#N/A,#N/A,FALSE,"C-10";#N/A,#N/A,FALSE,"T-5";#N/A,#N/A,FALSE,"C-11";#N/A,#N/A,FALSE,"T-6"}</definedName>
    <definedName name="wrn.refinery." localSheetId="30" hidden="1">{#N/A,#N/A,FALSE,"T-1";#N/A,#N/A,FALSE,"C-7";#N/A,#N/A,FALSE,"C-8";#N/A,#N/A,FALSE,"T-2";#N/A,#N/A,FALSE,"C-9A";#N/A,#N/A,FALSE,"C-9B";#N/A,#N/A,FALSE,"T-3";#N/A,#N/A,FALSE,"T-4";#N/A,#N/A,FALSE,"C-10";#N/A,#N/A,FALSE,"T-5";#N/A,#N/A,FALSE,"C-11";#N/A,#N/A,FALSE,"T-6"}</definedName>
    <definedName name="wrn.refinery." localSheetId="17" hidden="1">{#N/A,#N/A,FALSE,"T-1";#N/A,#N/A,FALSE,"C-7";#N/A,#N/A,FALSE,"C-8";#N/A,#N/A,FALSE,"T-2";#N/A,#N/A,FALSE,"C-9A";#N/A,#N/A,FALSE,"C-9B";#N/A,#N/A,FALSE,"T-3";#N/A,#N/A,FALSE,"T-4";#N/A,#N/A,FALSE,"C-10";#N/A,#N/A,FALSE,"T-5";#N/A,#N/A,FALSE,"C-11";#N/A,#N/A,FALSE,"T-6"}</definedName>
    <definedName name="wrn.refinery." localSheetId="31" hidden="1">{#N/A,#N/A,FALSE,"T-1";#N/A,#N/A,FALSE,"C-7";#N/A,#N/A,FALSE,"C-8";#N/A,#N/A,FALSE,"T-2";#N/A,#N/A,FALSE,"C-9A";#N/A,#N/A,FALSE,"C-9B";#N/A,#N/A,FALSE,"T-3";#N/A,#N/A,FALSE,"T-4";#N/A,#N/A,FALSE,"C-10";#N/A,#N/A,FALSE,"T-5";#N/A,#N/A,FALSE,"C-11";#N/A,#N/A,FALSE,"T-6"}</definedName>
    <definedName name="wrn.refinery." localSheetId="32" hidden="1">{#N/A,#N/A,FALSE,"T-1";#N/A,#N/A,FALSE,"C-7";#N/A,#N/A,FALSE,"C-8";#N/A,#N/A,FALSE,"T-2";#N/A,#N/A,FALSE,"C-9A";#N/A,#N/A,FALSE,"C-9B";#N/A,#N/A,FALSE,"T-3";#N/A,#N/A,FALSE,"T-4";#N/A,#N/A,FALSE,"C-10";#N/A,#N/A,FALSE,"T-5";#N/A,#N/A,FALSE,"C-11";#N/A,#N/A,FALSE,"T-6"}</definedName>
    <definedName name="wrn.refinery." localSheetId="33" hidden="1">{#N/A,#N/A,FALSE,"T-1";#N/A,#N/A,FALSE,"C-7";#N/A,#N/A,FALSE,"C-8";#N/A,#N/A,FALSE,"T-2";#N/A,#N/A,FALSE,"C-9A";#N/A,#N/A,FALSE,"C-9B";#N/A,#N/A,FALSE,"T-3";#N/A,#N/A,FALSE,"T-4";#N/A,#N/A,FALSE,"C-10";#N/A,#N/A,FALSE,"T-5";#N/A,#N/A,FALSE,"C-11";#N/A,#N/A,FALSE,"T-6"}</definedName>
    <definedName name="wrn.refinery." localSheetId="34" hidden="1">{#N/A,#N/A,FALSE,"T-1";#N/A,#N/A,FALSE,"C-7";#N/A,#N/A,FALSE,"C-8";#N/A,#N/A,FALSE,"T-2";#N/A,#N/A,FALSE,"C-9A";#N/A,#N/A,FALSE,"C-9B";#N/A,#N/A,FALSE,"T-3";#N/A,#N/A,FALSE,"T-4";#N/A,#N/A,FALSE,"C-10";#N/A,#N/A,FALSE,"T-5";#N/A,#N/A,FALSE,"C-11";#N/A,#N/A,FALSE,"T-6"}</definedName>
    <definedName name="wrn.refinery." localSheetId="35" hidden="1">{#N/A,#N/A,FALSE,"T-1";#N/A,#N/A,FALSE,"C-7";#N/A,#N/A,FALSE,"C-8";#N/A,#N/A,FALSE,"T-2";#N/A,#N/A,FALSE,"C-9A";#N/A,#N/A,FALSE,"C-9B";#N/A,#N/A,FALSE,"T-3";#N/A,#N/A,FALSE,"T-4";#N/A,#N/A,FALSE,"C-10";#N/A,#N/A,FALSE,"T-5";#N/A,#N/A,FALSE,"C-11";#N/A,#N/A,FALSE,"T-6"}</definedName>
    <definedName name="wrn.refinery." localSheetId="36" hidden="1">{#N/A,#N/A,FALSE,"T-1";#N/A,#N/A,FALSE,"C-7";#N/A,#N/A,FALSE,"C-8";#N/A,#N/A,FALSE,"T-2";#N/A,#N/A,FALSE,"C-9A";#N/A,#N/A,FALSE,"C-9B";#N/A,#N/A,FALSE,"T-3";#N/A,#N/A,FALSE,"T-4";#N/A,#N/A,FALSE,"C-10";#N/A,#N/A,FALSE,"T-5";#N/A,#N/A,FALSE,"C-11";#N/A,#N/A,FALSE,"T-6"}</definedName>
    <definedName name="wrn.refinery." localSheetId="14" hidden="1">{#N/A,#N/A,FALSE,"T-1";#N/A,#N/A,FALSE,"C-7";#N/A,#N/A,FALSE,"C-8";#N/A,#N/A,FALSE,"T-2";#N/A,#N/A,FALSE,"C-9A";#N/A,#N/A,FALSE,"C-9B";#N/A,#N/A,FALSE,"T-3";#N/A,#N/A,FALSE,"T-4";#N/A,#N/A,FALSE,"C-10";#N/A,#N/A,FALSE,"T-5";#N/A,#N/A,FALSE,"C-11";#N/A,#N/A,FALSE,"T-6"}</definedName>
    <definedName name="wrn.refinery." localSheetId="25" hidden="1">{#N/A,#N/A,FALSE,"T-1";#N/A,#N/A,FALSE,"C-7";#N/A,#N/A,FALSE,"C-8";#N/A,#N/A,FALSE,"T-2";#N/A,#N/A,FALSE,"C-9A";#N/A,#N/A,FALSE,"C-9B";#N/A,#N/A,FALSE,"T-3";#N/A,#N/A,FALSE,"T-4";#N/A,#N/A,FALSE,"C-10";#N/A,#N/A,FALSE,"T-5";#N/A,#N/A,FALSE,"C-11";#N/A,#N/A,FALSE,"T-6"}</definedName>
    <definedName name="wrn.refinery." localSheetId="24" hidden="1">{#N/A,#N/A,FALSE,"T-1";#N/A,#N/A,FALSE,"C-7";#N/A,#N/A,FALSE,"C-8";#N/A,#N/A,FALSE,"T-2";#N/A,#N/A,FALSE,"C-9A";#N/A,#N/A,FALSE,"C-9B";#N/A,#N/A,FALSE,"T-3";#N/A,#N/A,FALSE,"T-4";#N/A,#N/A,FALSE,"C-10";#N/A,#N/A,FALSE,"T-5";#N/A,#N/A,FALSE,"C-11";#N/A,#N/A,FALSE,"T-6"}</definedName>
    <definedName name="wrn.refinery." localSheetId="8" hidden="1">{#N/A,#N/A,FALSE,"T-1";#N/A,#N/A,FALSE,"C-7";#N/A,#N/A,FALSE,"C-8";#N/A,#N/A,FALSE,"T-2";#N/A,#N/A,FALSE,"C-9A";#N/A,#N/A,FALSE,"C-9B";#N/A,#N/A,FALSE,"T-3";#N/A,#N/A,FALSE,"T-4";#N/A,#N/A,FALSE,"C-10";#N/A,#N/A,FALSE,"T-5";#N/A,#N/A,FALSE,"C-11";#N/A,#N/A,FALSE,"T-6"}</definedName>
    <definedName name="wrn.refinery." localSheetId="11" hidden="1">{#N/A,#N/A,FALSE,"T-1";#N/A,#N/A,FALSE,"C-7";#N/A,#N/A,FALSE,"C-8";#N/A,#N/A,FALSE,"T-2";#N/A,#N/A,FALSE,"C-9A";#N/A,#N/A,FALSE,"C-9B";#N/A,#N/A,FALSE,"T-3";#N/A,#N/A,FALSE,"T-4";#N/A,#N/A,FALSE,"C-10";#N/A,#N/A,FALSE,"T-5";#N/A,#N/A,FALSE,"C-11";#N/A,#N/A,FALSE,"T-6"}</definedName>
    <definedName name="wrn.refinery." localSheetId="7" hidden="1">{#N/A,#N/A,FALSE,"T-1";#N/A,#N/A,FALSE,"C-7";#N/A,#N/A,FALSE,"C-8";#N/A,#N/A,FALSE,"T-2";#N/A,#N/A,FALSE,"C-9A";#N/A,#N/A,FALSE,"C-9B";#N/A,#N/A,FALSE,"T-3";#N/A,#N/A,FALSE,"T-4";#N/A,#N/A,FALSE,"C-10";#N/A,#N/A,FALSE,"T-5";#N/A,#N/A,FALSE,"C-11";#N/A,#N/A,FALSE,"T-6"}</definedName>
    <definedName name="wrn.refinery." localSheetId="23" hidden="1">{#N/A,#N/A,FALSE,"T-1";#N/A,#N/A,FALSE,"C-7";#N/A,#N/A,FALSE,"C-8";#N/A,#N/A,FALSE,"T-2";#N/A,#N/A,FALSE,"C-9A";#N/A,#N/A,FALSE,"C-9B";#N/A,#N/A,FALSE,"T-3";#N/A,#N/A,FALSE,"T-4";#N/A,#N/A,FALSE,"C-10";#N/A,#N/A,FALSE,"T-5";#N/A,#N/A,FALSE,"C-11";#N/A,#N/A,FALSE,"T-6"}</definedName>
    <definedName name="wrn.refinery." localSheetId="15" hidden="1">{#N/A,#N/A,FALSE,"T-1";#N/A,#N/A,FALSE,"C-7";#N/A,#N/A,FALSE,"C-8";#N/A,#N/A,FALSE,"T-2";#N/A,#N/A,FALSE,"C-9A";#N/A,#N/A,FALSE,"C-9B";#N/A,#N/A,FALSE,"T-3";#N/A,#N/A,FALSE,"T-4";#N/A,#N/A,FALSE,"C-10";#N/A,#N/A,FALSE,"T-5";#N/A,#N/A,FALSE,"C-11";#N/A,#N/A,FALSE,"T-6"}</definedName>
    <definedName name="wrn.refinery." localSheetId="26" hidden="1">{#N/A,#N/A,FALSE,"T-1";#N/A,#N/A,FALSE,"C-7";#N/A,#N/A,FALSE,"C-8";#N/A,#N/A,FALSE,"T-2";#N/A,#N/A,FALSE,"C-9A";#N/A,#N/A,FALSE,"C-9B";#N/A,#N/A,FALSE,"T-3";#N/A,#N/A,FALSE,"T-4";#N/A,#N/A,FALSE,"C-10";#N/A,#N/A,FALSE,"T-5";#N/A,#N/A,FALSE,"C-11";#N/A,#N/A,FALSE,"T-6"}</definedName>
    <definedName name="wrn.refinery." localSheetId="27" hidden="1">{#N/A,#N/A,FALSE,"T-1";#N/A,#N/A,FALSE,"C-7";#N/A,#N/A,FALSE,"C-8";#N/A,#N/A,FALSE,"T-2";#N/A,#N/A,FALSE,"C-9A";#N/A,#N/A,FALSE,"C-9B";#N/A,#N/A,FALSE,"T-3";#N/A,#N/A,FALSE,"T-4";#N/A,#N/A,FALSE,"C-10";#N/A,#N/A,FALSE,"T-5";#N/A,#N/A,FALSE,"C-11";#N/A,#N/A,FALSE,"T-6"}</definedName>
    <definedName name="wrn.refinery." localSheetId="10" hidden="1">{#N/A,#N/A,FALSE,"T-1";#N/A,#N/A,FALSE,"C-7";#N/A,#N/A,FALSE,"C-8";#N/A,#N/A,FALSE,"T-2";#N/A,#N/A,FALSE,"C-9A";#N/A,#N/A,FALSE,"C-9B";#N/A,#N/A,FALSE,"T-3";#N/A,#N/A,FALSE,"T-4";#N/A,#N/A,FALSE,"C-10";#N/A,#N/A,FALSE,"T-5";#N/A,#N/A,FALSE,"C-11";#N/A,#N/A,FALSE,"T-6"}</definedName>
    <definedName name="wrn.refinery." localSheetId="19" hidden="1">{#N/A,#N/A,FALSE,"T-1";#N/A,#N/A,FALSE,"C-7";#N/A,#N/A,FALSE,"C-8";#N/A,#N/A,FALSE,"T-2";#N/A,#N/A,FALSE,"C-9A";#N/A,#N/A,FALSE,"C-9B";#N/A,#N/A,FALSE,"T-3";#N/A,#N/A,FALSE,"T-4";#N/A,#N/A,FALSE,"C-10";#N/A,#N/A,FALSE,"T-5";#N/A,#N/A,FALSE,"C-11";#N/A,#N/A,FALSE,"T-6"}</definedName>
    <definedName name="wrn.refinery." localSheetId="37" hidden="1">{#N/A,#N/A,FALSE,"T-1";#N/A,#N/A,FALSE,"C-7";#N/A,#N/A,FALSE,"C-8";#N/A,#N/A,FALSE,"T-2";#N/A,#N/A,FALSE,"C-9A";#N/A,#N/A,FALSE,"C-9B";#N/A,#N/A,FALSE,"T-3";#N/A,#N/A,FALSE,"T-4";#N/A,#N/A,FALSE,"C-10";#N/A,#N/A,FALSE,"T-5";#N/A,#N/A,FALSE,"C-11";#N/A,#N/A,FALSE,"T-6"}</definedName>
    <definedName name="wrn.refinery." localSheetId="9" hidden="1">{#N/A,#N/A,FALSE,"T-1";#N/A,#N/A,FALSE,"C-7";#N/A,#N/A,FALSE,"C-8";#N/A,#N/A,FALSE,"T-2";#N/A,#N/A,FALSE,"C-9A";#N/A,#N/A,FALSE,"C-9B";#N/A,#N/A,FALSE,"T-3";#N/A,#N/A,FALSE,"T-4";#N/A,#N/A,FALSE,"C-10";#N/A,#N/A,FALSE,"T-5";#N/A,#N/A,FALSE,"C-11";#N/A,#N/A,FALSE,"T-6"}</definedName>
    <definedName name="wrn.refinery." localSheetId="12" hidden="1">{#N/A,#N/A,FALSE,"T-1";#N/A,#N/A,FALSE,"C-7";#N/A,#N/A,FALSE,"C-8";#N/A,#N/A,FALSE,"T-2";#N/A,#N/A,FALSE,"C-9A";#N/A,#N/A,FALSE,"C-9B";#N/A,#N/A,FALSE,"T-3";#N/A,#N/A,FALSE,"T-4";#N/A,#N/A,FALSE,"C-10";#N/A,#N/A,FALSE,"T-5";#N/A,#N/A,FALSE,"C-11";#N/A,#N/A,FALSE,"T-6"}</definedName>
    <definedName name="wrn.refinery." localSheetId="5" hidden="1">{#N/A,#N/A,FALSE,"T-1";#N/A,#N/A,FALSE,"C-7";#N/A,#N/A,FALSE,"C-8";#N/A,#N/A,FALSE,"T-2";#N/A,#N/A,FALSE,"C-9A";#N/A,#N/A,FALSE,"C-9B";#N/A,#N/A,FALSE,"T-3";#N/A,#N/A,FALSE,"T-4";#N/A,#N/A,FALSE,"C-10";#N/A,#N/A,FALSE,"T-5";#N/A,#N/A,FALSE,"C-11";#N/A,#N/A,FALSE,"T-6"}</definedName>
    <definedName name="wrn.refinery." localSheetId="18" hidden="1">{#N/A,#N/A,FALSE,"T-1";#N/A,#N/A,FALSE,"C-7";#N/A,#N/A,FALSE,"C-8";#N/A,#N/A,FALSE,"T-2";#N/A,#N/A,FALSE,"C-9A";#N/A,#N/A,FALSE,"C-9B";#N/A,#N/A,FALSE,"T-3";#N/A,#N/A,FALSE,"T-4";#N/A,#N/A,FALSE,"C-10";#N/A,#N/A,FALSE,"T-5";#N/A,#N/A,FALSE,"C-11";#N/A,#N/A,FALSE,"T-6"}</definedName>
    <definedName name="wrn.refinery." localSheetId="13" hidden="1">{#N/A,#N/A,FALSE,"T-1";#N/A,#N/A,FALSE,"C-7";#N/A,#N/A,FALSE,"C-8";#N/A,#N/A,FALSE,"T-2";#N/A,#N/A,FALSE,"C-9A";#N/A,#N/A,FALSE,"C-9B";#N/A,#N/A,FALSE,"T-3";#N/A,#N/A,FALSE,"T-4";#N/A,#N/A,FALSE,"C-10";#N/A,#N/A,FALSE,"T-5";#N/A,#N/A,FALSE,"C-11";#N/A,#N/A,FALSE,"T-6"}</definedName>
    <definedName name="wrn.refinery." hidden="1">{#N/A,#N/A,FALSE,"T-1";#N/A,#N/A,FALSE,"C-7";#N/A,#N/A,FALSE,"C-8";#N/A,#N/A,FALSE,"T-2";#N/A,#N/A,FALSE,"C-9A";#N/A,#N/A,FALSE,"C-9B";#N/A,#N/A,FALSE,"T-3";#N/A,#N/A,FALSE,"T-4";#N/A,#N/A,FALSE,"C-10";#N/A,#N/A,FALSE,"T-5";#N/A,#N/A,FALSE,"C-11";#N/A,#N/A,FALSE,"T-6"}</definedName>
    <definedName name="wrn.report." localSheetId="39"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6"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8"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9"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0"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7"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1"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2"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3"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4"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5"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6"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4"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5"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4"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8"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1"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7"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3"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5"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6"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27"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0"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9"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37"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9"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2"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5"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8"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localSheetId="13"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report." hidden="1">{#N/A,#N/A,FALSE,"I-1";#N/A,#N/A,FALSE,"I-2";#N/A,#N/A,FALSE,"C-1M";#N/A,#N/A,FALSE,"C-2M";#N/A,#N/A,FALSE,"C-3M";#N/A,#N/A,FALSE,"C-4E";#N/A,#N/A,FALSE,"C-5E";#N/A,#N/A,FALSE,"C-6E";#N/A,#N/A,FALSE,"T-1";#N/A,#N/A,FALSE,"C-7";#N/A,#N/A,FALSE,"C-8";#N/A,#N/A,FALSE,"T-2";#N/A,#N/A,FALSE,"C-9A";#N/A,#N/A,FALSE,"C-9B";#N/A,#N/A,FALSE,"T-3";#N/A,#N/A,FALSE,"T-4";#N/A,#N/A,FALSE,"C-10A";#N/A,#N/A,FALSE,"C-10B";#N/A,#N/A,FALSE,"T-5";#N/A,#N/A,FALSE,"C-11";#N/A,#N/A,FALSE,"T-6";#N/A,#N/A,FALSE,"C-12";#N/A,#N/A,FALSE,"T-7";#N/A,#N/A,FALSE,"T-8";#N/A,#N/A,FALSE,"T-9";#N/A,#N/A,FALSE,"T-10";#N/A,#N/A,FALSE,"T-11";#N/A,#N/A,FALSE,"C-13";#N/A,#N/A,FALSE,"T-12"}</definedName>
    <definedName name="wrn.tables." localSheetId="39" hidden="1">{#N/A,#N/A,FALSE,"T-1";#N/A,#N/A,FALSE,"T-2";#N/A,#N/A,FALSE,"T-3";#N/A,#N/A,FALSE,"T-4";#N/A,#N/A,FALSE,"T-5";#N/A,#N/A,FALSE,"T-6";#N/A,#N/A,FALSE,"T-7";#N/A,#N/A,FALSE,"T-8";#N/A,#N/A,FALSE,"T-9";#N/A,#N/A,FALSE,"T-10";#N/A,#N/A,FALSE,"T-11";#N/A,#N/A,FALSE,"T-12"}</definedName>
    <definedName name="wrn.tables." localSheetId="16" hidden="1">{#N/A,#N/A,FALSE,"T-1";#N/A,#N/A,FALSE,"T-2";#N/A,#N/A,FALSE,"T-3";#N/A,#N/A,FALSE,"T-4";#N/A,#N/A,FALSE,"T-5";#N/A,#N/A,FALSE,"T-6";#N/A,#N/A,FALSE,"T-7";#N/A,#N/A,FALSE,"T-8";#N/A,#N/A,FALSE,"T-9";#N/A,#N/A,FALSE,"T-10";#N/A,#N/A,FALSE,"T-11";#N/A,#N/A,FALSE,"T-12"}</definedName>
    <definedName name="wrn.tables." localSheetId="28" hidden="1">{#N/A,#N/A,FALSE,"T-1";#N/A,#N/A,FALSE,"T-2";#N/A,#N/A,FALSE,"T-3";#N/A,#N/A,FALSE,"T-4";#N/A,#N/A,FALSE,"T-5";#N/A,#N/A,FALSE,"T-6";#N/A,#N/A,FALSE,"T-7";#N/A,#N/A,FALSE,"T-8";#N/A,#N/A,FALSE,"T-9";#N/A,#N/A,FALSE,"T-10";#N/A,#N/A,FALSE,"T-11";#N/A,#N/A,FALSE,"T-12"}</definedName>
    <definedName name="wrn.tables." localSheetId="29" hidden="1">{#N/A,#N/A,FALSE,"T-1";#N/A,#N/A,FALSE,"T-2";#N/A,#N/A,FALSE,"T-3";#N/A,#N/A,FALSE,"T-4";#N/A,#N/A,FALSE,"T-5";#N/A,#N/A,FALSE,"T-6";#N/A,#N/A,FALSE,"T-7";#N/A,#N/A,FALSE,"T-8";#N/A,#N/A,FALSE,"T-9";#N/A,#N/A,FALSE,"T-10";#N/A,#N/A,FALSE,"T-11";#N/A,#N/A,FALSE,"T-12"}</definedName>
    <definedName name="wrn.tables." localSheetId="30" hidden="1">{#N/A,#N/A,FALSE,"T-1";#N/A,#N/A,FALSE,"T-2";#N/A,#N/A,FALSE,"T-3";#N/A,#N/A,FALSE,"T-4";#N/A,#N/A,FALSE,"T-5";#N/A,#N/A,FALSE,"T-6";#N/A,#N/A,FALSE,"T-7";#N/A,#N/A,FALSE,"T-8";#N/A,#N/A,FALSE,"T-9";#N/A,#N/A,FALSE,"T-10";#N/A,#N/A,FALSE,"T-11";#N/A,#N/A,FALSE,"T-12"}</definedName>
    <definedName name="wrn.tables." localSheetId="17" hidden="1">{#N/A,#N/A,FALSE,"T-1";#N/A,#N/A,FALSE,"T-2";#N/A,#N/A,FALSE,"T-3";#N/A,#N/A,FALSE,"T-4";#N/A,#N/A,FALSE,"T-5";#N/A,#N/A,FALSE,"T-6";#N/A,#N/A,FALSE,"T-7";#N/A,#N/A,FALSE,"T-8";#N/A,#N/A,FALSE,"T-9";#N/A,#N/A,FALSE,"T-10";#N/A,#N/A,FALSE,"T-11";#N/A,#N/A,FALSE,"T-12"}</definedName>
    <definedName name="wrn.tables." localSheetId="31" hidden="1">{#N/A,#N/A,FALSE,"T-1";#N/A,#N/A,FALSE,"T-2";#N/A,#N/A,FALSE,"T-3";#N/A,#N/A,FALSE,"T-4";#N/A,#N/A,FALSE,"T-5";#N/A,#N/A,FALSE,"T-6";#N/A,#N/A,FALSE,"T-7";#N/A,#N/A,FALSE,"T-8";#N/A,#N/A,FALSE,"T-9";#N/A,#N/A,FALSE,"T-10";#N/A,#N/A,FALSE,"T-11";#N/A,#N/A,FALSE,"T-12"}</definedName>
    <definedName name="wrn.tables." localSheetId="32" hidden="1">{#N/A,#N/A,FALSE,"T-1";#N/A,#N/A,FALSE,"T-2";#N/A,#N/A,FALSE,"T-3";#N/A,#N/A,FALSE,"T-4";#N/A,#N/A,FALSE,"T-5";#N/A,#N/A,FALSE,"T-6";#N/A,#N/A,FALSE,"T-7";#N/A,#N/A,FALSE,"T-8";#N/A,#N/A,FALSE,"T-9";#N/A,#N/A,FALSE,"T-10";#N/A,#N/A,FALSE,"T-11";#N/A,#N/A,FALSE,"T-12"}</definedName>
    <definedName name="wrn.tables." localSheetId="33" hidden="1">{#N/A,#N/A,FALSE,"T-1";#N/A,#N/A,FALSE,"T-2";#N/A,#N/A,FALSE,"T-3";#N/A,#N/A,FALSE,"T-4";#N/A,#N/A,FALSE,"T-5";#N/A,#N/A,FALSE,"T-6";#N/A,#N/A,FALSE,"T-7";#N/A,#N/A,FALSE,"T-8";#N/A,#N/A,FALSE,"T-9";#N/A,#N/A,FALSE,"T-10";#N/A,#N/A,FALSE,"T-11";#N/A,#N/A,FALSE,"T-12"}</definedName>
    <definedName name="wrn.tables." localSheetId="34" hidden="1">{#N/A,#N/A,FALSE,"T-1";#N/A,#N/A,FALSE,"T-2";#N/A,#N/A,FALSE,"T-3";#N/A,#N/A,FALSE,"T-4";#N/A,#N/A,FALSE,"T-5";#N/A,#N/A,FALSE,"T-6";#N/A,#N/A,FALSE,"T-7";#N/A,#N/A,FALSE,"T-8";#N/A,#N/A,FALSE,"T-9";#N/A,#N/A,FALSE,"T-10";#N/A,#N/A,FALSE,"T-11";#N/A,#N/A,FALSE,"T-12"}</definedName>
    <definedName name="wrn.tables." localSheetId="35" hidden="1">{#N/A,#N/A,FALSE,"T-1";#N/A,#N/A,FALSE,"T-2";#N/A,#N/A,FALSE,"T-3";#N/A,#N/A,FALSE,"T-4";#N/A,#N/A,FALSE,"T-5";#N/A,#N/A,FALSE,"T-6";#N/A,#N/A,FALSE,"T-7";#N/A,#N/A,FALSE,"T-8";#N/A,#N/A,FALSE,"T-9";#N/A,#N/A,FALSE,"T-10";#N/A,#N/A,FALSE,"T-11";#N/A,#N/A,FALSE,"T-12"}</definedName>
    <definedName name="wrn.tables." localSheetId="36" hidden="1">{#N/A,#N/A,FALSE,"T-1";#N/A,#N/A,FALSE,"T-2";#N/A,#N/A,FALSE,"T-3";#N/A,#N/A,FALSE,"T-4";#N/A,#N/A,FALSE,"T-5";#N/A,#N/A,FALSE,"T-6";#N/A,#N/A,FALSE,"T-7";#N/A,#N/A,FALSE,"T-8";#N/A,#N/A,FALSE,"T-9";#N/A,#N/A,FALSE,"T-10";#N/A,#N/A,FALSE,"T-11";#N/A,#N/A,FALSE,"T-12"}</definedName>
    <definedName name="wrn.tables." localSheetId="14" hidden="1">{#N/A,#N/A,FALSE,"T-1";#N/A,#N/A,FALSE,"T-2";#N/A,#N/A,FALSE,"T-3";#N/A,#N/A,FALSE,"T-4";#N/A,#N/A,FALSE,"T-5";#N/A,#N/A,FALSE,"T-6";#N/A,#N/A,FALSE,"T-7";#N/A,#N/A,FALSE,"T-8";#N/A,#N/A,FALSE,"T-9";#N/A,#N/A,FALSE,"T-10";#N/A,#N/A,FALSE,"T-11";#N/A,#N/A,FALSE,"T-12"}</definedName>
    <definedName name="wrn.tables." localSheetId="25" hidden="1">{#N/A,#N/A,FALSE,"T-1";#N/A,#N/A,FALSE,"T-2";#N/A,#N/A,FALSE,"T-3";#N/A,#N/A,FALSE,"T-4";#N/A,#N/A,FALSE,"T-5";#N/A,#N/A,FALSE,"T-6";#N/A,#N/A,FALSE,"T-7";#N/A,#N/A,FALSE,"T-8";#N/A,#N/A,FALSE,"T-9";#N/A,#N/A,FALSE,"T-10";#N/A,#N/A,FALSE,"T-11";#N/A,#N/A,FALSE,"T-12"}</definedName>
    <definedName name="wrn.tables." localSheetId="24" hidden="1">{#N/A,#N/A,FALSE,"T-1";#N/A,#N/A,FALSE,"T-2";#N/A,#N/A,FALSE,"T-3";#N/A,#N/A,FALSE,"T-4";#N/A,#N/A,FALSE,"T-5";#N/A,#N/A,FALSE,"T-6";#N/A,#N/A,FALSE,"T-7";#N/A,#N/A,FALSE,"T-8";#N/A,#N/A,FALSE,"T-9";#N/A,#N/A,FALSE,"T-10";#N/A,#N/A,FALSE,"T-11";#N/A,#N/A,FALSE,"T-12"}</definedName>
    <definedName name="wrn.tables." localSheetId="8" hidden="1">{#N/A,#N/A,FALSE,"T-1";#N/A,#N/A,FALSE,"T-2";#N/A,#N/A,FALSE,"T-3";#N/A,#N/A,FALSE,"T-4";#N/A,#N/A,FALSE,"T-5";#N/A,#N/A,FALSE,"T-6";#N/A,#N/A,FALSE,"T-7";#N/A,#N/A,FALSE,"T-8";#N/A,#N/A,FALSE,"T-9";#N/A,#N/A,FALSE,"T-10";#N/A,#N/A,FALSE,"T-11";#N/A,#N/A,FALSE,"T-12"}</definedName>
    <definedName name="wrn.tables." localSheetId="11" hidden="1">{#N/A,#N/A,FALSE,"T-1";#N/A,#N/A,FALSE,"T-2";#N/A,#N/A,FALSE,"T-3";#N/A,#N/A,FALSE,"T-4";#N/A,#N/A,FALSE,"T-5";#N/A,#N/A,FALSE,"T-6";#N/A,#N/A,FALSE,"T-7";#N/A,#N/A,FALSE,"T-8";#N/A,#N/A,FALSE,"T-9";#N/A,#N/A,FALSE,"T-10";#N/A,#N/A,FALSE,"T-11";#N/A,#N/A,FALSE,"T-12"}</definedName>
    <definedName name="wrn.tables." localSheetId="7" hidden="1">{#N/A,#N/A,FALSE,"T-1";#N/A,#N/A,FALSE,"T-2";#N/A,#N/A,FALSE,"T-3";#N/A,#N/A,FALSE,"T-4";#N/A,#N/A,FALSE,"T-5";#N/A,#N/A,FALSE,"T-6";#N/A,#N/A,FALSE,"T-7";#N/A,#N/A,FALSE,"T-8";#N/A,#N/A,FALSE,"T-9";#N/A,#N/A,FALSE,"T-10";#N/A,#N/A,FALSE,"T-11";#N/A,#N/A,FALSE,"T-12"}</definedName>
    <definedName name="wrn.tables." localSheetId="23" hidden="1">{#N/A,#N/A,FALSE,"T-1";#N/A,#N/A,FALSE,"T-2";#N/A,#N/A,FALSE,"T-3";#N/A,#N/A,FALSE,"T-4";#N/A,#N/A,FALSE,"T-5";#N/A,#N/A,FALSE,"T-6";#N/A,#N/A,FALSE,"T-7";#N/A,#N/A,FALSE,"T-8";#N/A,#N/A,FALSE,"T-9";#N/A,#N/A,FALSE,"T-10";#N/A,#N/A,FALSE,"T-11";#N/A,#N/A,FALSE,"T-12"}</definedName>
    <definedName name="wrn.tables." localSheetId="15" hidden="1">{#N/A,#N/A,FALSE,"T-1";#N/A,#N/A,FALSE,"T-2";#N/A,#N/A,FALSE,"T-3";#N/A,#N/A,FALSE,"T-4";#N/A,#N/A,FALSE,"T-5";#N/A,#N/A,FALSE,"T-6";#N/A,#N/A,FALSE,"T-7";#N/A,#N/A,FALSE,"T-8";#N/A,#N/A,FALSE,"T-9";#N/A,#N/A,FALSE,"T-10";#N/A,#N/A,FALSE,"T-11";#N/A,#N/A,FALSE,"T-12"}</definedName>
    <definedName name="wrn.tables." localSheetId="26" hidden="1">{#N/A,#N/A,FALSE,"T-1";#N/A,#N/A,FALSE,"T-2";#N/A,#N/A,FALSE,"T-3";#N/A,#N/A,FALSE,"T-4";#N/A,#N/A,FALSE,"T-5";#N/A,#N/A,FALSE,"T-6";#N/A,#N/A,FALSE,"T-7";#N/A,#N/A,FALSE,"T-8";#N/A,#N/A,FALSE,"T-9";#N/A,#N/A,FALSE,"T-10";#N/A,#N/A,FALSE,"T-11";#N/A,#N/A,FALSE,"T-12"}</definedName>
    <definedName name="wrn.tables." localSheetId="27" hidden="1">{#N/A,#N/A,FALSE,"T-1";#N/A,#N/A,FALSE,"T-2";#N/A,#N/A,FALSE,"T-3";#N/A,#N/A,FALSE,"T-4";#N/A,#N/A,FALSE,"T-5";#N/A,#N/A,FALSE,"T-6";#N/A,#N/A,FALSE,"T-7";#N/A,#N/A,FALSE,"T-8";#N/A,#N/A,FALSE,"T-9";#N/A,#N/A,FALSE,"T-10";#N/A,#N/A,FALSE,"T-11";#N/A,#N/A,FALSE,"T-12"}</definedName>
    <definedName name="wrn.tables." localSheetId="10" hidden="1">{#N/A,#N/A,FALSE,"T-1";#N/A,#N/A,FALSE,"T-2";#N/A,#N/A,FALSE,"T-3";#N/A,#N/A,FALSE,"T-4";#N/A,#N/A,FALSE,"T-5";#N/A,#N/A,FALSE,"T-6";#N/A,#N/A,FALSE,"T-7";#N/A,#N/A,FALSE,"T-8";#N/A,#N/A,FALSE,"T-9";#N/A,#N/A,FALSE,"T-10";#N/A,#N/A,FALSE,"T-11";#N/A,#N/A,FALSE,"T-12"}</definedName>
    <definedName name="wrn.tables." localSheetId="19" hidden="1">{#N/A,#N/A,FALSE,"T-1";#N/A,#N/A,FALSE,"T-2";#N/A,#N/A,FALSE,"T-3";#N/A,#N/A,FALSE,"T-4";#N/A,#N/A,FALSE,"T-5";#N/A,#N/A,FALSE,"T-6";#N/A,#N/A,FALSE,"T-7";#N/A,#N/A,FALSE,"T-8";#N/A,#N/A,FALSE,"T-9";#N/A,#N/A,FALSE,"T-10";#N/A,#N/A,FALSE,"T-11";#N/A,#N/A,FALSE,"T-12"}</definedName>
    <definedName name="wrn.tables." localSheetId="37" hidden="1">{#N/A,#N/A,FALSE,"T-1";#N/A,#N/A,FALSE,"T-2";#N/A,#N/A,FALSE,"T-3";#N/A,#N/A,FALSE,"T-4";#N/A,#N/A,FALSE,"T-5";#N/A,#N/A,FALSE,"T-6";#N/A,#N/A,FALSE,"T-7";#N/A,#N/A,FALSE,"T-8";#N/A,#N/A,FALSE,"T-9";#N/A,#N/A,FALSE,"T-10";#N/A,#N/A,FALSE,"T-11";#N/A,#N/A,FALSE,"T-12"}</definedName>
    <definedName name="wrn.tables." localSheetId="9" hidden="1">{#N/A,#N/A,FALSE,"T-1";#N/A,#N/A,FALSE,"T-2";#N/A,#N/A,FALSE,"T-3";#N/A,#N/A,FALSE,"T-4";#N/A,#N/A,FALSE,"T-5";#N/A,#N/A,FALSE,"T-6";#N/A,#N/A,FALSE,"T-7";#N/A,#N/A,FALSE,"T-8";#N/A,#N/A,FALSE,"T-9";#N/A,#N/A,FALSE,"T-10";#N/A,#N/A,FALSE,"T-11";#N/A,#N/A,FALSE,"T-12"}</definedName>
    <definedName name="wrn.tables." localSheetId="12" hidden="1">{#N/A,#N/A,FALSE,"T-1";#N/A,#N/A,FALSE,"T-2";#N/A,#N/A,FALSE,"T-3";#N/A,#N/A,FALSE,"T-4";#N/A,#N/A,FALSE,"T-5";#N/A,#N/A,FALSE,"T-6";#N/A,#N/A,FALSE,"T-7";#N/A,#N/A,FALSE,"T-8";#N/A,#N/A,FALSE,"T-9";#N/A,#N/A,FALSE,"T-10";#N/A,#N/A,FALSE,"T-11";#N/A,#N/A,FALSE,"T-12"}</definedName>
    <definedName name="wrn.tables." localSheetId="5" hidden="1">{#N/A,#N/A,FALSE,"T-1";#N/A,#N/A,FALSE,"T-2";#N/A,#N/A,FALSE,"T-3";#N/A,#N/A,FALSE,"T-4";#N/A,#N/A,FALSE,"T-5";#N/A,#N/A,FALSE,"T-6";#N/A,#N/A,FALSE,"T-7";#N/A,#N/A,FALSE,"T-8";#N/A,#N/A,FALSE,"T-9";#N/A,#N/A,FALSE,"T-10";#N/A,#N/A,FALSE,"T-11";#N/A,#N/A,FALSE,"T-12"}</definedName>
    <definedName name="wrn.tables." localSheetId="18" hidden="1">{#N/A,#N/A,FALSE,"T-1";#N/A,#N/A,FALSE,"T-2";#N/A,#N/A,FALSE,"T-3";#N/A,#N/A,FALSE,"T-4";#N/A,#N/A,FALSE,"T-5";#N/A,#N/A,FALSE,"T-6";#N/A,#N/A,FALSE,"T-7";#N/A,#N/A,FALSE,"T-8";#N/A,#N/A,FALSE,"T-9";#N/A,#N/A,FALSE,"T-10";#N/A,#N/A,FALSE,"T-11";#N/A,#N/A,FALSE,"T-12"}</definedName>
    <definedName name="wrn.tables." localSheetId="13" hidden="1">{#N/A,#N/A,FALSE,"T-1";#N/A,#N/A,FALSE,"T-2";#N/A,#N/A,FALSE,"T-3";#N/A,#N/A,FALSE,"T-4";#N/A,#N/A,FALSE,"T-5";#N/A,#N/A,FALSE,"T-6";#N/A,#N/A,FALSE,"T-7";#N/A,#N/A,FALSE,"T-8";#N/A,#N/A,FALSE,"T-9";#N/A,#N/A,FALSE,"T-10";#N/A,#N/A,FALSE,"T-11";#N/A,#N/A,FALSE,"T-12"}</definedName>
    <definedName name="wrn.tables." hidden="1">{#N/A,#N/A,FALSE,"T-1";#N/A,#N/A,FALSE,"T-2";#N/A,#N/A,FALSE,"T-3";#N/A,#N/A,FALSE,"T-4";#N/A,#N/A,FALSE,"T-5";#N/A,#N/A,FALSE,"T-6";#N/A,#N/A,FALSE,"T-7";#N/A,#N/A,FALSE,"T-8";#N/A,#N/A,FALSE,"T-9";#N/A,#N/A,FALSE,"T-10";#N/A,#N/A,FALSE,"T-11";#N/A,#N/A,FALSE,"T-12"}</definedName>
    <definedName name="wrn.working." localSheetId="39" hidden="1">{#N/A,#N/A,FALSE,"DCF";#N/A,#N/A,FALSE,"GM";#N/A,#N/A,FALSE,"Prices-Delvd";#N/A,#N/A,FALSE,"Vol";#N/A,#N/A,FALSE,"VolB_D"}</definedName>
    <definedName name="wrn.working." localSheetId="16" hidden="1">{#N/A,#N/A,FALSE,"DCF";#N/A,#N/A,FALSE,"GM";#N/A,#N/A,FALSE,"Prices-Delvd";#N/A,#N/A,FALSE,"Vol";#N/A,#N/A,FALSE,"VolB_D"}</definedName>
    <definedName name="wrn.working." localSheetId="28" hidden="1">{#N/A,#N/A,FALSE,"DCF";#N/A,#N/A,FALSE,"GM";#N/A,#N/A,FALSE,"Prices-Delvd";#N/A,#N/A,FALSE,"Vol";#N/A,#N/A,FALSE,"VolB_D"}</definedName>
    <definedName name="wrn.working." localSheetId="29" hidden="1">{#N/A,#N/A,FALSE,"DCF";#N/A,#N/A,FALSE,"GM";#N/A,#N/A,FALSE,"Prices-Delvd";#N/A,#N/A,FALSE,"Vol";#N/A,#N/A,FALSE,"VolB_D"}</definedName>
    <definedName name="wrn.working." localSheetId="30" hidden="1">{#N/A,#N/A,FALSE,"DCF";#N/A,#N/A,FALSE,"GM";#N/A,#N/A,FALSE,"Prices-Delvd";#N/A,#N/A,FALSE,"Vol";#N/A,#N/A,FALSE,"VolB_D"}</definedName>
    <definedName name="wrn.working." localSheetId="17" hidden="1">{#N/A,#N/A,FALSE,"DCF";#N/A,#N/A,FALSE,"GM";#N/A,#N/A,FALSE,"Prices-Delvd";#N/A,#N/A,FALSE,"Vol";#N/A,#N/A,FALSE,"VolB_D"}</definedName>
    <definedName name="wrn.working." localSheetId="31" hidden="1">{#N/A,#N/A,FALSE,"DCF";#N/A,#N/A,FALSE,"GM";#N/A,#N/A,FALSE,"Prices-Delvd";#N/A,#N/A,FALSE,"Vol";#N/A,#N/A,FALSE,"VolB_D"}</definedName>
    <definedName name="wrn.working." localSheetId="32" hidden="1">{#N/A,#N/A,FALSE,"DCF";#N/A,#N/A,FALSE,"GM";#N/A,#N/A,FALSE,"Prices-Delvd";#N/A,#N/A,FALSE,"Vol";#N/A,#N/A,FALSE,"VolB_D"}</definedName>
    <definedName name="wrn.working." localSheetId="33" hidden="1">{#N/A,#N/A,FALSE,"DCF";#N/A,#N/A,FALSE,"GM";#N/A,#N/A,FALSE,"Prices-Delvd";#N/A,#N/A,FALSE,"Vol";#N/A,#N/A,FALSE,"VolB_D"}</definedName>
    <definedName name="wrn.working." localSheetId="34" hidden="1">{#N/A,#N/A,FALSE,"DCF";#N/A,#N/A,FALSE,"GM";#N/A,#N/A,FALSE,"Prices-Delvd";#N/A,#N/A,FALSE,"Vol";#N/A,#N/A,FALSE,"VolB_D"}</definedName>
    <definedName name="wrn.working." localSheetId="35" hidden="1">{#N/A,#N/A,FALSE,"DCF";#N/A,#N/A,FALSE,"GM";#N/A,#N/A,FALSE,"Prices-Delvd";#N/A,#N/A,FALSE,"Vol";#N/A,#N/A,FALSE,"VolB_D"}</definedName>
    <definedName name="wrn.working." localSheetId="36" hidden="1">{#N/A,#N/A,FALSE,"DCF";#N/A,#N/A,FALSE,"GM";#N/A,#N/A,FALSE,"Prices-Delvd";#N/A,#N/A,FALSE,"Vol";#N/A,#N/A,FALSE,"VolB_D"}</definedName>
    <definedName name="wrn.working." localSheetId="14" hidden="1">{#N/A,#N/A,FALSE,"DCF";#N/A,#N/A,FALSE,"GM";#N/A,#N/A,FALSE,"Prices-Delvd";#N/A,#N/A,FALSE,"Vol";#N/A,#N/A,FALSE,"VolB_D"}</definedName>
    <definedName name="wrn.working." localSheetId="25" hidden="1">{#N/A,#N/A,FALSE,"DCF";#N/A,#N/A,FALSE,"GM";#N/A,#N/A,FALSE,"Prices-Delvd";#N/A,#N/A,FALSE,"Vol";#N/A,#N/A,FALSE,"VolB_D"}</definedName>
    <definedName name="wrn.working." localSheetId="24" hidden="1">{#N/A,#N/A,FALSE,"DCF";#N/A,#N/A,FALSE,"GM";#N/A,#N/A,FALSE,"Prices-Delvd";#N/A,#N/A,FALSE,"Vol";#N/A,#N/A,FALSE,"VolB_D"}</definedName>
    <definedName name="wrn.working." localSheetId="8" hidden="1">{#N/A,#N/A,FALSE,"DCF";#N/A,#N/A,FALSE,"GM";#N/A,#N/A,FALSE,"Prices-Delvd";#N/A,#N/A,FALSE,"Vol";#N/A,#N/A,FALSE,"VolB_D"}</definedName>
    <definedName name="wrn.working." localSheetId="11" hidden="1">{#N/A,#N/A,FALSE,"DCF";#N/A,#N/A,FALSE,"GM";#N/A,#N/A,FALSE,"Prices-Delvd";#N/A,#N/A,FALSE,"Vol";#N/A,#N/A,FALSE,"VolB_D"}</definedName>
    <definedName name="wrn.working." localSheetId="7" hidden="1">{#N/A,#N/A,FALSE,"DCF";#N/A,#N/A,FALSE,"GM";#N/A,#N/A,FALSE,"Prices-Delvd";#N/A,#N/A,FALSE,"Vol";#N/A,#N/A,FALSE,"VolB_D"}</definedName>
    <definedName name="wrn.working." localSheetId="23" hidden="1">{#N/A,#N/A,FALSE,"DCF";#N/A,#N/A,FALSE,"GM";#N/A,#N/A,FALSE,"Prices-Delvd";#N/A,#N/A,FALSE,"Vol";#N/A,#N/A,FALSE,"VolB_D"}</definedName>
    <definedName name="wrn.working." localSheetId="15" hidden="1">{#N/A,#N/A,FALSE,"DCF";#N/A,#N/A,FALSE,"GM";#N/A,#N/A,FALSE,"Prices-Delvd";#N/A,#N/A,FALSE,"Vol";#N/A,#N/A,FALSE,"VolB_D"}</definedName>
    <definedName name="wrn.working." localSheetId="26" hidden="1">{#N/A,#N/A,FALSE,"DCF";#N/A,#N/A,FALSE,"GM";#N/A,#N/A,FALSE,"Prices-Delvd";#N/A,#N/A,FALSE,"Vol";#N/A,#N/A,FALSE,"VolB_D"}</definedName>
    <definedName name="wrn.working." localSheetId="27" hidden="1">{#N/A,#N/A,FALSE,"DCF";#N/A,#N/A,FALSE,"GM";#N/A,#N/A,FALSE,"Prices-Delvd";#N/A,#N/A,FALSE,"Vol";#N/A,#N/A,FALSE,"VolB_D"}</definedName>
    <definedName name="wrn.working." localSheetId="10" hidden="1">{#N/A,#N/A,FALSE,"DCF";#N/A,#N/A,FALSE,"GM";#N/A,#N/A,FALSE,"Prices-Delvd";#N/A,#N/A,FALSE,"Vol";#N/A,#N/A,FALSE,"VolB_D"}</definedName>
    <definedName name="wrn.working." localSheetId="19" hidden="1">{#N/A,#N/A,FALSE,"DCF";#N/A,#N/A,FALSE,"GM";#N/A,#N/A,FALSE,"Prices-Delvd";#N/A,#N/A,FALSE,"Vol";#N/A,#N/A,FALSE,"VolB_D"}</definedName>
    <definedName name="wrn.working." localSheetId="37" hidden="1">{#N/A,#N/A,FALSE,"DCF";#N/A,#N/A,FALSE,"GM";#N/A,#N/A,FALSE,"Prices-Delvd";#N/A,#N/A,FALSE,"Vol";#N/A,#N/A,FALSE,"VolB_D"}</definedName>
    <definedName name="wrn.working." localSheetId="9" hidden="1">{#N/A,#N/A,FALSE,"DCF";#N/A,#N/A,FALSE,"GM";#N/A,#N/A,FALSE,"Prices-Delvd";#N/A,#N/A,FALSE,"Vol";#N/A,#N/A,FALSE,"VolB_D"}</definedName>
    <definedName name="wrn.working." localSheetId="12" hidden="1">{#N/A,#N/A,FALSE,"DCF";#N/A,#N/A,FALSE,"GM";#N/A,#N/A,FALSE,"Prices-Delvd";#N/A,#N/A,FALSE,"Vol";#N/A,#N/A,FALSE,"VolB_D"}</definedName>
    <definedName name="wrn.working." localSheetId="5" hidden="1">{#N/A,#N/A,FALSE,"DCF";#N/A,#N/A,FALSE,"GM";#N/A,#N/A,FALSE,"Prices-Delvd";#N/A,#N/A,FALSE,"Vol";#N/A,#N/A,FALSE,"VolB_D"}</definedName>
    <definedName name="wrn.working." localSheetId="18" hidden="1">{#N/A,#N/A,FALSE,"DCF";#N/A,#N/A,FALSE,"GM";#N/A,#N/A,FALSE,"Prices-Delvd";#N/A,#N/A,FALSE,"Vol";#N/A,#N/A,FALSE,"VolB_D"}</definedName>
    <definedName name="wrn.working." localSheetId="13" hidden="1">{#N/A,#N/A,FALSE,"DCF";#N/A,#N/A,FALSE,"GM";#N/A,#N/A,FALSE,"Prices-Delvd";#N/A,#N/A,FALSE,"Vol";#N/A,#N/A,FALSE,"VolB_D"}</definedName>
    <definedName name="wrn.working." hidden="1">{#N/A,#N/A,FALSE,"DCF";#N/A,#N/A,FALSE,"GM";#N/A,#N/A,FALSE,"Prices-Delvd";#N/A,#N/A,FALSE,"Vol";#N/A,#N/A,FALSE,"VolB_D"}</definedName>
    <definedName name="ww" localSheetId="39" hidden="1">{#N/A,#N/A,TRUE,"Nagłówek"}</definedName>
    <definedName name="ww" localSheetId="16" hidden="1">{#N/A,#N/A,TRUE,"Nagłówek"}</definedName>
    <definedName name="ww" localSheetId="28" hidden="1">{#N/A,#N/A,TRUE,"Nagłówek"}</definedName>
    <definedName name="ww" localSheetId="29" hidden="1">{#N/A,#N/A,TRUE,"Nagłówek"}</definedName>
    <definedName name="ww" localSheetId="30" hidden="1">{#N/A,#N/A,TRUE,"Nagłówek"}</definedName>
    <definedName name="ww" localSheetId="17" hidden="1">{#N/A,#N/A,TRUE,"Nagłówek"}</definedName>
    <definedName name="ww" localSheetId="31" hidden="1">{#N/A,#N/A,TRUE,"Nagłówek"}</definedName>
    <definedName name="ww" localSheetId="32" hidden="1">{#N/A,#N/A,TRUE,"Nagłówek"}</definedName>
    <definedName name="ww" localSheetId="33" hidden="1">{#N/A,#N/A,TRUE,"Nagłówek"}</definedName>
    <definedName name="ww" localSheetId="34" hidden="1">{#N/A,#N/A,TRUE,"Nagłówek"}</definedName>
    <definedName name="ww" localSheetId="35" hidden="1">{#N/A,#N/A,TRUE,"Nagłówek"}</definedName>
    <definedName name="ww" localSheetId="36" hidden="1">{#N/A,#N/A,TRUE,"Nagłówek"}</definedName>
    <definedName name="ww" localSheetId="14" hidden="1">{#N/A,#N/A,TRUE,"Nagłówek"}</definedName>
    <definedName name="ww" localSheetId="25" hidden="1">{#N/A,#N/A,TRUE,"Nagłówek"}</definedName>
    <definedName name="ww" localSheetId="24" hidden="1">{#N/A,#N/A,TRUE,"Nagłówek"}</definedName>
    <definedName name="ww" localSheetId="8" hidden="1">{#N/A,#N/A,TRUE,"Nagłówek"}</definedName>
    <definedName name="ww" localSheetId="11" hidden="1">{#N/A,#N/A,TRUE,"Nagłówek"}</definedName>
    <definedName name="ww" localSheetId="7" hidden="1">{#N/A,#N/A,TRUE,"Nagłówek"}</definedName>
    <definedName name="ww" localSheetId="23" hidden="1">{#N/A,#N/A,TRUE,"Nagłówek"}</definedName>
    <definedName name="ww" localSheetId="15" hidden="1">{#N/A,#N/A,TRUE,"Nagłówek"}</definedName>
    <definedName name="ww" localSheetId="26" hidden="1">{#N/A,#N/A,TRUE,"Nagłówek"}</definedName>
    <definedName name="ww" localSheetId="27" hidden="1">{#N/A,#N/A,TRUE,"Nagłówek"}</definedName>
    <definedName name="ww" localSheetId="10" hidden="1">{#N/A,#N/A,TRUE,"Nagłówek"}</definedName>
    <definedName name="ww" localSheetId="19" hidden="1">{#N/A,#N/A,TRUE,"Nagłówek"}</definedName>
    <definedName name="ww" localSheetId="37" hidden="1">{#N/A,#N/A,TRUE,"Nagłówek"}</definedName>
    <definedName name="ww" localSheetId="9" hidden="1">{#N/A,#N/A,TRUE,"Nagłówek"}</definedName>
    <definedName name="ww" localSheetId="12" hidden="1">{#N/A,#N/A,TRUE,"Nagłówek"}</definedName>
    <definedName name="ww" localSheetId="5" hidden="1">{#N/A,#N/A,TRUE,"Nagłówek"}</definedName>
    <definedName name="ww" localSheetId="18" hidden="1">{#N/A,#N/A,TRUE,"Nagłówek"}</definedName>
    <definedName name="ww" localSheetId="13" hidden="1">{#N/A,#N/A,TRUE,"Nagłówek"}</definedName>
    <definedName name="ww" hidden="1">{#N/A,#N/A,TRUE,"Nagłówek"}</definedName>
    <definedName name="www" localSheetId="39" hidden="1">{#N/A,#N/A,TRUE,"Nagłówek"}</definedName>
    <definedName name="www" localSheetId="16" hidden="1">{#N/A,#N/A,TRUE,"Nagłówek"}</definedName>
    <definedName name="www" localSheetId="28" hidden="1">{#N/A,#N/A,TRUE,"Nagłówek"}</definedName>
    <definedName name="www" localSheetId="29" hidden="1">{#N/A,#N/A,TRUE,"Nagłówek"}</definedName>
    <definedName name="www" localSheetId="30" hidden="1">{#N/A,#N/A,TRUE,"Nagłówek"}</definedName>
    <definedName name="www" localSheetId="17" hidden="1">{#N/A,#N/A,TRUE,"Nagłówek"}</definedName>
    <definedName name="www" localSheetId="31" hidden="1">{#N/A,#N/A,TRUE,"Nagłówek"}</definedName>
    <definedName name="www" localSheetId="32" hidden="1">{#N/A,#N/A,TRUE,"Nagłówek"}</definedName>
    <definedName name="www" localSheetId="33" hidden="1">{#N/A,#N/A,TRUE,"Nagłówek"}</definedName>
    <definedName name="www" localSheetId="34" hidden="1">{#N/A,#N/A,TRUE,"Nagłówek"}</definedName>
    <definedName name="www" localSheetId="35" hidden="1">{#N/A,#N/A,TRUE,"Nagłówek"}</definedName>
    <definedName name="www" localSheetId="36" hidden="1">{#N/A,#N/A,TRUE,"Nagłówek"}</definedName>
    <definedName name="www" localSheetId="14" hidden="1">{#N/A,#N/A,TRUE,"Nagłówek"}</definedName>
    <definedName name="www" localSheetId="25" hidden="1">{#N/A,#N/A,TRUE,"Nagłówek"}</definedName>
    <definedName name="www" localSheetId="24" hidden="1">{#N/A,#N/A,TRUE,"Nagłówek"}</definedName>
    <definedName name="www" localSheetId="8" hidden="1">{#N/A,#N/A,TRUE,"Nagłówek"}</definedName>
    <definedName name="www" localSheetId="11" hidden="1">{#N/A,#N/A,TRUE,"Nagłówek"}</definedName>
    <definedName name="www" localSheetId="7" hidden="1">{#N/A,#N/A,TRUE,"Nagłówek"}</definedName>
    <definedName name="www" localSheetId="23" hidden="1">{#N/A,#N/A,TRUE,"Nagłówek"}</definedName>
    <definedName name="www" localSheetId="15" hidden="1">{#N/A,#N/A,TRUE,"Nagłówek"}</definedName>
    <definedName name="www" localSheetId="26" hidden="1">{#N/A,#N/A,TRUE,"Nagłówek"}</definedName>
    <definedName name="www" localSheetId="27" hidden="1">{#N/A,#N/A,TRUE,"Nagłówek"}</definedName>
    <definedName name="www" localSheetId="10" hidden="1">{#N/A,#N/A,TRUE,"Nagłówek"}</definedName>
    <definedName name="www" localSheetId="19" hidden="1">{#N/A,#N/A,TRUE,"Nagłówek"}</definedName>
    <definedName name="www" localSheetId="37" hidden="1">{#N/A,#N/A,TRUE,"Nagłówek"}</definedName>
    <definedName name="www" localSheetId="9" hidden="1">{#N/A,#N/A,TRUE,"Nagłówek"}</definedName>
    <definedName name="www" localSheetId="12" hidden="1">{#N/A,#N/A,TRUE,"Nagłówek"}</definedName>
    <definedName name="www" localSheetId="5" hidden="1">{#N/A,#N/A,TRUE,"Nagłówek"}</definedName>
    <definedName name="www" localSheetId="18" hidden="1">{#N/A,#N/A,TRUE,"Nagłówek"}</definedName>
    <definedName name="www" localSheetId="13" hidden="1">{#N/A,#N/A,TRUE,"Nagłówek"}</definedName>
    <definedName name="www" hidden="1">{#N/A,#N/A,TRUE,"Nagłówek"}</definedName>
    <definedName name="wykonanie" localSheetId="39" hidden="1">{#N/A,#N/A,TRUE,"Nagłówek"}</definedName>
    <definedName name="wykonanie" localSheetId="16" hidden="1">{#N/A,#N/A,TRUE,"Nagłówek"}</definedName>
    <definedName name="wykonanie" localSheetId="28" hidden="1">{#N/A,#N/A,TRUE,"Nagłówek"}</definedName>
    <definedName name="wykonanie" localSheetId="29" hidden="1">{#N/A,#N/A,TRUE,"Nagłówek"}</definedName>
    <definedName name="wykonanie" localSheetId="30" hidden="1">{#N/A,#N/A,TRUE,"Nagłówek"}</definedName>
    <definedName name="wykonanie" localSheetId="17" hidden="1">{#N/A,#N/A,TRUE,"Nagłówek"}</definedName>
    <definedName name="wykonanie" localSheetId="31" hidden="1">{#N/A,#N/A,TRUE,"Nagłówek"}</definedName>
    <definedName name="wykonanie" localSheetId="32" hidden="1">{#N/A,#N/A,TRUE,"Nagłówek"}</definedName>
    <definedName name="wykonanie" localSheetId="33" hidden="1">{#N/A,#N/A,TRUE,"Nagłówek"}</definedName>
    <definedName name="wykonanie" localSheetId="34" hidden="1">{#N/A,#N/A,TRUE,"Nagłówek"}</definedName>
    <definedName name="wykonanie" localSheetId="35" hidden="1">{#N/A,#N/A,TRUE,"Nagłówek"}</definedName>
    <definedName name="wykonanie" localSheetId="36" hidden="1">{#N/A,#N/A,TRUE,"Nagłówek"}</definedName>
    <definedName name="wykonanie" localSheetId="14" hidden="1">{#N/A,#N/A,TRUE,"Nagłówek"}</definedName>
    <definedName name="wykonanie" localSheetId="25" hidden="1">{#N/A,#N/A,TRUE,"Nagłówek"}</definedName>
    <definedName name="wykonanie" localSheetId="24" hidden="1">{#N/A,#N/A,TRUE,"Nagłówek"}</definedName>
    <definedName name="wykonanie" localSheetId="8" hidden="1">{#N/A,#N/A,TRUE,"Nagłówek"}</definedName>
    <definedName name="wykonanie" localSheetId="11" hidden="1">{#N/A,#N/A,TRUE,"Nagłówek"}</definedName>
    <definedName name="wykonanie" localSheetId="7" hidden="1">{#N/A,#N/A,TRUE,"Nagłówek"}</definedName>
    <definedName name="wykonanie" localSheetId="23" hidden="1">{#N/A,#N/A,TRUE,"Nagłówek"}</definedName>
    <definedName name="wykonanie" localSheetId="15" hidden="1">{#N/A,#N/A,TRUE,"Nagłówek"}</definedName>
    <definedName name="wykonanie" localSheetId="26" hidden="1">{#N/A,#N/A,TRUE,"Nagłówek"}</definedName>
    <definedName name="wykonanie" localSheetId="27" hidden="1">{#N/A,#N/A,TRUE,"Nagłówek"}</definedName>
    <definedName name="wykonanie" localSheetId="10" hidden="1">{#N/A,#N/A,TRUE,"Nagłówek"}</definedName>
    <definedName name="wykonanie" localSheetId="19" hidden="1">{#N/A,#N/A,TRUE,"Nagłówek"}</definedName>
    <definedName name="wykonanie" localSheetId="37" hidden="1">{#N/A,#N/A,TRUE,"Nagłówek"}</definedName>
    <definedName name="wykonanie" localSheetId="9" hidden="1">{#N/A,#N/A,TRUE,"Nagłówek"}</definedName>
    <definedName name="wykonanie" localSheetId="12" hidden="1">{#N/A,#N/A,TRUE,"Nagłówek"}</definedName>
    <definedName name="wykonanie" localSheetId="5" hidden="1">{#N/A,#N/A,TRUE,"Nagłówek"}</definedName>
    <definedName name="wykonanie" localSheetId="18" hidden="1">{#N/A,#N/A,TRUE,"Nagłówek"}</definedName>
    <definedName name="wykonanie" localSheetId="13" hidden="1">{#N/A,#N/A,TRUE,"Nagłówek"}</definedName>
    <definedName name="wykonanie" hidden="1">{#N/A,#N/A,TRUE,"Nagłówek"}</definedName>
    <definedName name="x" localSheetId="39" hidden="1">{#N/A,#N/A,TRUE,"Nagłówek"}</definedName>
    <definedName name="x" localSheetId="16" hidden="1">{#N/A,#N/A,TRUE,"Nagłówek"}</definedName>
    <definedName name="x" localSheetId="28" hidden="1">{#N/A,#N/A,TRUE,"Nagłówek"}</definedName>
    <definedName name="x" localSheetId="29" hidden="1">{#N/A,#N/A,TRUE,"Nagłówek"}</definedName>
    <definedName name="x" localSheetId="30" hidden="1">{#N/A,#N/A,TRUE,"Nagłówek"}</definedName>
    <definedName name="x" localSheetId="17" hidden="1">{#N/A,#N/A,TRUE,"Nagłówek"}</definedName>
    <definedName name="x" localSheetId="31" hidden="1">{#N/A,#N/A,TRUE,"Nagłówek"}</definedName>
    <definedName name="x" localSheetId="32" hidden="1">{#N/A,#N/A,TRUE,"Nagłówek"}</definedName>
    <definedName name="x" localSheetId="33" hidden="1">{#N/A,#N/A,TRUE,"Nagłówek"}</definedName>
    <definedName name="x" localSheetId="34" hidden="1">{#N/A,#N/A,TRUE,"Nagłówek"}</definedName>
    <definedName name="x" localSheetId="35" hidden="1">{#N/A,#N/A,TRUE,"Nagłówek"}</definedName>
    <definedName name="x" localSheetId="36" hidden="1">{#N/A,#N/A,TRUE,"Nagłówek"}</definedName>
    <definedName name="x" localSheetId="14" hidden="1">{#N/A,#N/A,TRUE,"Nagłówek"}</definedName>
    <definedName name="x" localSheetId="25" hidden="1">{#N/A,#N/A,TRUE,"Nagłówek"}</definedName>
    <definedName name="x" localSheetId="24" hidden="1">{#N/A,#N/A,TRUE,"Nagłówek"}</definedName>
    <definedName name="x" localSheetId="8" hidden="1">{#N/A,#N/A,TRUE,"Nagłówek"}</definedName>
    <definedName name="x" localSheetId="11" hidden="1">{#N/A,#N/A,TRUE,"Nagłówek"}</definedName>
    <definedName name="x" localSheetId="7" hidden="1">{#N/A,#N/A,TRUE,"Nagłówek"}</definedName>
    <definedName name="x" localSheetId="23" hidden="1">{#N/A,#N/A,TRUE,"Nagłówek"}</definedName>
    <definedName name="x" localSheetId="15" hidden="1">{#N/A,#N/A,TRUE,"Nagłówek"}</definedName>
    <definedName name="x" localSheetId="26" hidden="1">{#N/A,#N/A,TRUE,"Nagłówek"}</definedName>
    <definedName name="x" localSheetId="27" hidden="1">{#N/A,#N/A,TRUE,"Nagłówek"}</definedName>
    <definedName name="x" localSheetId="10" hidden="1">{#N/A,#N/A,TRUE,"Nagłówek"}</definedName>
    <definedName name="x" localSheetId="19" hidden="1">{#N/A,#N/A,TRUE,"Nagłówek"}</definedName>
    <definedName name="x" localSheetId="37" hidden="1">{#N/A,#N/A,TRUE,"Nagłówek"}</definedName>
    <definedName name="x" localSheetId="9" hidden="1">{#N/A,#N/A,TRUE,"Nagłówek"}</definedName>
    <definedName name="x" localSheetId="12" hidden="1">{#N/A,#N/A,TRUE,"Nagłówek"}</definedName>
    <definedName name="x" localSheetId="5" hidden="1">{#N/A,#N/A,TRUE,"Nagłówek"}</definedName>
    <definedName name="x" localSheetId="18" hidden="1">{#N/A,#N/A,TRUE,"Nagłówek"}</definedName>
    <definedName name="x" localSheetId="13" hidden="1">{#N/A,#N/A,TRUE,"Nagłówek"}</definedName>
    <definedName name="x" hidden="1">{#N/A,#N/A,TRUE,"Nagłówek"}</definedName>
    <definedName name="Z_21391692_C453_11D5_A403_0050DAD698BA_.wvu.Cols" localSheetId="39" hidden="1">#REF!</definedName>
    <definedName name="Z_21391692_C453_11D5_A403_0050DAD698BA_.wvu.Cols" localSheetId="16" hidden="1">#REF!</definedName>
    <definedName name="Z_21391692_C453_11D5_A403_0050DAD698BA_.wvu.Cols" localSheetId="29" hidden="1">#REF!</definedName>
    <definedName name="Z_21391692_C453_11D5_A403_0050DAD698BA_.wvu.Cols" localSheetId="30" hidden="1">#REF!</definedName>
    <definedName name="Z_21391692_C453_11D5_A403_0050DAD698BA_.wvu.Cols" localSheetId="17" hidden="1">#REF!</definedName>
    <definedName name="Z_21391692_C453_11D5_A403_0050DAD698BA_.wvu.Cols" localSheetId="32" hidden="1">#REF!</definedName>
    <definedName name="Z_21391692_C453_11D5_A403_0050DAD698BA_.wvu.Cols" localSheetId="33" hidden="1">#REF!</definedName>
    <definedName name="Z_21391692_C453_11D5_A403_0050DAD698BA_.wvu.Cols" localSheetId="34" hidden="1">#REF!</definedName>
    <definedName name="Z_21391692_C453_11D5_A403_0050DAD698BA_.wvu.Cols" localSheetId="35" hidden="1">#REF!</definedName>
    <definedName name="Z_21391692_C453_11D5_A403_0050DAD698BA_.wvu.Cols" localSheetId="36" hidden="1">#REF!</definedName>
    <definedName name="Z_21391692_C453_11D5_A403_0050DAD698BA_.wvu.Cols" localSheetId="8" hidden="1">#REF!</definedName>
    <definedName name="Z_21391692_C453_11D5_A403_0050DAD698BA_.wvu.Cols" localSheetId="11" hidden="1">#REF!</definedName>
    <definedName name="Z_21391692_C453_11D5_A403_0050DAD698BA_.wvu.Cols" localSheetId="7" hidden="1">#REF!</definedName>
    <definedName name="Z_21391692_C453_11D5_A403_0050DAD698BA_.wvu.Cols" localSheetId="23" hidden="1">#REF!</definedName>
    <definedName name="Z_21391692_C453_11D5_A403_0050DAD698BA_.wvu.Cols" localSheetId="15" hidden="1">#REF!</definedName>
    <definedName name="Z_21391692_C453_11D5_A403_0050DAD698BA_.wvu.Cols" localSheetId="27" hidden="1">#REF!</definedName>
    <definedName name="Z_21391692_C453_11D5_A403_0050DAD698BA_.wvu.Cols" localSheetId="10" hidden="1">#REF!</definedName>
    <definedName name="Z_21391692_C453_11D5_A403_0050DAD698BA_.wvu.Cols" localSheetId="19" hidden="1">#REF!</definedName>
    <definedName name="Z_21391692_C453_11D5_A403_0050DAD698BA_.wvu.Cols" localSheetId="9" hidden="1">#REF!</definedName>
    <definedName name="Z_21391692_C453_11D5_A403_0050DAD698BA_.wvu.Cols" localSheetId="5" hidden="1">#REF!</definedName>
    <definedName name="Z_21391692_C453_11D5_A403_0050DAD698BA_.wvu.Cols" localSheetId="18" hidden="1">#REF!</definedName>
    <definedName name="Z_21391692_C453_11D5_A403_0050DAD698BA_.wvu.Cols" localSheetId="0" hidden="1">#REF!</definedName>
    <definedName name="Z_21391692_C453_11D5_A403_0050DAD698BA_.wvu.Cols" hidden="1">#REF!</definedName>
    <definedName name="Z_21391692_C453_11D5_A403_0050DAD698BA_.wvu.FilterData" localSheetId="39" hidden="1">#REF!</definedName>
    <definedName name="Z_21391692_C453_11D5_A403_0050DAD698BA_.wvu.FilterData" localSheetId="16" hidden="1">#REF!</definedName>
    <definedName name="Z_21391692_C453_11D5_A403_0050DAD698BA_.wvu.FilterData" localSheetId="29" hidden="1">#REF!</definedName>
    <definedName name="Z_21391692_C453_11D5_A403_0050DAD698BA_.wvu.FilterData" localSheetId="30" hidden="1">#REF!</definedName>
    <definedName name="Z_21391692_C453_11D5_A403_0050DAD698BA_.wvu.FilterData" localSheetId="17" hidden="1">#REF!</definedName>
    <definedName name="Z_21391692_C453_11D5_A403_0050DAD698BA_.wvu.FilterData" localSheetId="32" hidden="1">#REF!</definedName>
    <definedName name="Z_21391692_C453_11D5_A403_0050DAD698BA_.wvu.FilterData" localSheetId="33" hidden="1">#REF!</definedName>
    <definedName name="Z_21391692_C453_11D5_A403_0050DAD698BA_.wvu.FilterData" localSheetId="34" hidden="1">#REF!</definedName>
    <definedName name="Z_21391692_C453_11D5_A403_0050DAD698BA_.wvu.FilterData" localSheetId="35" hidden="1">#REF!</definedName>
    <definedName name="Z_21391692_C453_11D5_A403_0050DAD698BA_.wvu.FilterData" localSheetId="36" hidden="1">#REF!</definedName>
    <definedName name="Z_21391692_C453_11D5_A403_0050DAD698BA_.wvu.FilterData" localSheetId="8" hidden="1">#REF!</definedName>
    <definedName name="Z_21391692_C453_11D5_A403_0050DAD698BA_.wvu.FilterData" localSheetId="11" hidden="1">#REF!</definedName>
    <definedName name="Z_21391692_C453_11D5_A403_0050DAD698BA_.wvu.FilterData" localSheetId="7" hidden="1">#REF!</definedName>
    <definedName name="Z_21391692_C453_11D5_A403_0050DAD698BA_.wvu.FilterData" localSheetId="23" hidden="1">#REF!</definedName>
    <definedName name="Z_21391692_C453_11D5_A403_0050DAD698BA_.wvu.FilterData" localSheetId="15" hidden="1">#REF!</definedName>
    <definedName name="Z_21391692_C453_11D5_A403_0050DAD698BA_.wvu.FilterData" localSheetId="27" hidden="1">#REF!</definedName>
    <definedName name="Z_21391692_C453_11D5_A403_0050DAD698BA_.wvu.FilterData" localSheetId="10" hidden="1">#REF!</definedName>
    <definedName name="Z_21391692_C453_11D5_A403_0050DAD698BA_.wvu.FilterData" localSheetId="19" hidden="1">#REF!</definedName>
    <definedName name="Z_21391692_C453_11D5_A403_0050DAD698BA_.wvu.FilterData" localSheetId="9" hidden="1">#REF!</definedName>
    <definedName name="Z_21391692_C453_11D5_A403_0050DAD698BA_.wvu.FilterData" localSheetId="5" hidden="1">#REF!</definedName>
    <definedName name="Z_21391692_C453_11D5_A403_0050DAD698BA_.wvu.FilterData" localSheetId="18" hidden="1">#REF!</definedName>
    <definedName name="Z_21391692_C453_11D5_A403_0050DAD698BA_.wvu.FilterData" localSheetId="0" hidden="1">#REF!</definedName>
    <definedName name="Z_21391692_C453_11D5_A403_0050DAD698BA_.wvu.FilterData" hidden="1">#REF!</definedName>
    <definedName name="Z_21391692_C453_11D5_A403_0050DAD698BA_.wvu.PrintArea" localSheetId="39" hidden="1">#REF!</definedName>
    <definedName name="Z_21391692_C453_11D5_A403_0050DAD698BA_.wvu.PrintArea" localSheetId="16" hidden="1">#REF!</definedName>
    <definedName name="Z_21391692_C453_11D5_A403_0050DAD698BA_.wvu.PrintArea" localSheetId="29" hidden="1">#REF!</definedName>
    <definedName name="Z_21391692_C453_11D5_A403_0050DAD698BA_.wvu.PrintArea" localSheetId="30" hidden="1">#REF!</definedName>
    <definedName name="Z_21391692_C453_11D5_A403_0050DAD698BA_.wvu.PrintArea" localSheetId="17" hidden="1">#REF!</definedName>
    <definedName name="Z_21391692_C453_11D5_A403_0050DAD698BA_.wvu.PrintArea" localSheetId="32" hidden="1">#REF!</definedName>
    <definedName name="Z_21391692_C453_11D5_A403_0050DAD698BA_.wvu.PrintArea" localSheetId="33" hidden="1">#REF!</definedName>
    <definedName name="Z_21391692_C453_11D5_A403_0050DAD698BA_.wvu.PrintArea" localSheetId="34" hidden="1">#REF!</definedName>
    <definedName name="Z_21391692_C453_11D5_A403_0050DAD698BA_.wvu.PrintArea" localSheetId="35" hidden="1">#REF!</definedName>
    <definedName name="Z_21391692_C453_11D5_A403_0050DAD698BA_.wvu.PrintArea" localSheetId="36" hidden="1">#REF!</definedName>
    <definedName name="Z_21391692_C453_11D5_A403_0050DAD698BA_.wvu.PrintArea" localSheetId="8" hidden="1">#REF!</definedName>
    <definedName name="Z_21391692_C453_11D5_A403_0050DAD698BA_.wvu.PrintArea" localSheetId="11" hidden="1">#REF!</definedName>
    <definedName name="Z_21391692_C453_11D5_A403_0050DAD698BA_.wvu.PrintArea" localSheetId="7" hidden="1">#REF!</definedName>
    <definedName name="Z_21391692_C453_11D5_A403_0050DAD698BA_.wvu.PrintArea" localSheetId="23" hidden="1">#REF!</definedName>
    <definedName name="Z_21391692_C453_11D5_A403_0050DAD698BA_.wvu.PrintArea" localSheetId="15" hidden="1">#REF!</definedName>
    <definedName name="Z_21391692_C453_11D5_A403_0050DAD698BA_.wvu.PrintArea" localSheetId="27" hidden="1">#REF!</definedName>
    <definedName name="Z_21391692_C453_11D5_A403_0050DAD698BA_.wvu.PrintArea" localSheetId="10" hidden="1">#REF!</definedName>
    <definedName name="Z_21391692_C453_11D5_A403_0050DAD698BA_.wvu.PrintArea" localSheetId="19" hidden="1">#REF!</definedName>
    <definedName name="Z_21391692_C453_11D5_A403_0050DAD698BA_.wvu.PrintArea" localSheetId="9" hidden="1">#REF!</definedName>
    <definedName name="Z_21391692_C453_11D5_A403_0050DAD698BA_.wvu.PrintArea" localSheetId="5" hidden="1">#REF!</definedName>
    <definedName name="Z_21391692_C453_11D5_A403_0050DAD698BA_.wvu.PrintArea" localSheetId="18" hidden="1">#REF!</definedName>
    <definedName name="Z_21391692_C453_11D5_A403_0050DAD698BA_.wvu.PrintArea" localSheetId="0" hidden="1">#REF!</definedName>
    <definedName name="Z_21391692_C453_11D5_A403_0050DAD698BA_.wvu.PrintArea" hidden="1">#REF!</definedName>
    <definedName name="Z_21391692_C453_11D5_A403_0050DAD698BA_.wvu.PrintTitles" localSheetId="39" hidden="1">#REF!,#REF!</definedName>
    <definedName name="Z_21391692_C453_11D5_A403_0050DAD698BA_.wvu.PrintTitles" localSheetId="16" hidden="1">#REF!,#REF!</definedName>
    <definedName name="Z_21391692_C453_11D5_A403_0050DAD698BA_.wvu.PrintTitles" localSheetId="29" hidden="1">#REF!,#REF!</definedName>
    <definedName name="Z_21391692_C453_11D5_A403_0050DAD698BA_.wvu.PrintTitles" localSheetId="30" hidden="1">#REF!,#REF!</definedName>
    <definedName name="Z_21391692_C453_11D5_A403_0050DAD698BA_.wvu.PrintTitles" localSheetId="17" hidden="1">#REF!,#REF!</definedName>
    <definedName name="Z_21391692_C453_11D5_A403_0050DAD698BA_.wvu.PrintTitles" localSheetId="32" hidden="1">#REF!,#REF!</definedName>
    <definedName name="Z_21391692_C453_11D5_A403_0050DAD698BA_.wvu.PrintTitles" localSheetId="33" hidden="1">#REF!,#REF!</definedName>
    <definedName name="Z_21391692_C453_11D5_A403_0050DAD698BA_.wvu.PrintTitles" localSheetId="34" hidden="1">#REF!,#REF!</definedName>
    <definedName name="Z_21391692_C453_11D5_A403_0050DAD698BA_.wvu.PrintTitles" localSheetId="35" hidden="1">#REF!,#REF!</definedName>
    <definedName name="Z_21391692_C453_11D5_A403_0050DAD698BA_.wvu.PrintTitles" localSheetId="36" hidden="1">#REF!,#REF!</definedName>
    <definedName name="Z_21391692_C453_11D5_A403_0050DAD698BA_.wvu.PrintTitles" localSheetId="8" hidden="1">#REF!,#REF!</definedName>
    <definedName name="Z_21391692_C453_11D5_A403_0050DAD698BA_.wvu.PrintTitles" localSheetId="11" hidden="1">#REF!,#REF!</definedName>
    <definedName name="Z_21391692_C453_11D5_A403_0050DAD698BA_.wvu.PrintTitles" localSheetId="7" hidden="1">#REF!,#REF!</definedName>
    <definedName name="Z_21391692_C453_11D5_A403_0050DAD698BA_.wvu.PrintTitles" localSheetId="23" hidden="1">#REF!,#REF!</definedName>
    <definedName name="Z_21391692_C453_11D5_A403_0050DAD698BA_.wvu.PrintTitles" localSheetId="15" hidden="1">#REF!,#REF!</definedName>
    <definedName name="Z_21391692_C453_11D5_A403_0050DAD698BA_.wvu.PrintTitles" localSheetId="27" hidden="1">#REF!,#REF!</definedName>
    <definedName name="Z_21391692_C453_11D5_A403_0050DAD698BA_.wvu.PrintTitles" localSheetId="10" hidden="1">#REF!,#REF!</definedName>
    <definedName name="Z_21391692_C453_11D5_A403_0050DAD698BA_.wvu.PrintTitles" localSheetId="19" hidden="1">#REF!,#REF!</definedName>
    <definedName name="Z_21391692_C453_11D5_A403_0050DAD698BA_.wvu.PrintTitles" localSheetId="37" hidden="1">#REF!,#REF!</definedName>
    <definedName name="Z_21391692_C453_11D5_A403_0050DAD698BA_.wvu.PrintTitles" localSheetId="9" hidden="1">#REF!,#REF!</definedName>
    <definedName name="Z_21391692_C453_11D5_A403_0050DAD698BA_.wvu.PrintTitles" localSheetId="5" hidden="1">#REF!,#REF!</definedName>
    <definedName name="Z_21391692_C453_11D5_A403_0050DAD698BA_.wvu.PrintTitles" localSheetId="18" hidden="1">#REF!,#REF!</definedName>
    <definedName name="Z_21391692_C453_11D5_A403_0050DAD698BA_.wvu.PrintTitles" localSheetId="0" hidden="1">#REF!,#REF!</definedName>
    <definedName name="Z_21391692_C453_11D5_A403_0050DAD698BA_.wvu.PrintTitles" hidden="1">#REF!,#REF!</definedName>
    <definedName name="Z_21391692_C453_11D5_A403_0050DAD698BA_.wvu.Rows" localSheetId="39" hidden="1">#REF!</definedName>
    <definedName name="Z_21391692_C453_11D5_A403_0050DAD698BA_.wvu.Rows" localSheetId="16" hidden="1">#REF!</definedName>
    <definedName name="Z_21391692_C453_11D5_A403_0050DAD698BA_.wvu.Rows" localSheetId="29" hidden="1">#REF!</definedName>
    <definedName name="Z_21391692_C453_11D5_A403_0050DAD698BA_.wvu.Rows" localSheetId="30" hidden="1">#REF!</definedName>
    <definedName name="Z_21391692_C453_11D5_A403_0050DAD698BA_.wvu.Rows" localSheetId="17" hidden="1">#REF!</definedName>
    <definedName name="Z_21391692_C453_11D5_A403_0050DAD698BA_.wvu.Rows" localSheetId="32" hidden="1">#REF!</definedName>
    <definedName name="Z_21391692_C453_11D5_A403_0050DAD698BA_.wvu.Rows" localSheetId="33" hidden="1">#REF!</definedName>
    <definedName name="Z_21391692_C453_11D5_A403_0050DAD698BA_.wvu.Rows" localSheetId="34" hidden="1">#REF!</definedName>
    <definedName name="Z_21391692_C453_11D5_A403_0050DAD698BA_.wvu.Rows" localSheetId="35" hidden="1">#REF!</definedName>
    <definedName name="Z_21391692_C453_11D5_A403_0050DAD698BA_.wvu.Rows" localSheetId="36" hidden="1">#REF!</definedName>
    <definedName name="Z_21391692_C453_11D5_A403_0050DAD698BA_.wvu.Rows" localSheetId="8" hidden="1">#REF!</definedName>
    <definedName name="Z_21391692_C453_11D5_A403_0050DAD698BA_.wvu.Rows" localSheetId="11" hidden="1">#REF!</definedName>
    <definedName name="Z_21391692_C453_11D5_A403_0050DAD698BA_.wvu.Rows" localSheetId="7" hidden="1">#REF!</definedName>
    <definedName name="Z_21391692_C453_11D5_A403_0050DAD698BA_.wvu.Rows" localSheetId="23" hidden="1">#REF!</definedName>
    <definedName name="Z_21391692_C453_11D5_A403_0050DAD698BA_.wvu.Rows" localSheetId="15" hidden="1">#REF!</definedName>
    <definedName name="Z_21391692_C453_11D5_A403_0050DAD698BA_.wvu.Rows" localSheetId="27" hidden="1">#REF!</definedName>
    <definedName name="Z_21391692_C453_11D5_A403_0050DAD698BA_.wvu.Rows" localSheetId="10" hidden="1">#REF!</definedName>
    <definedName name="Z_21391692_C453_11D5_A403_0050DAD698BA_.wvu.Rows" localSheetId="19" hidden="1">#REF!</definedName>
    <definedName name="Z_21391692_C453_11D5_A403_0050DAD698BA_.wvu.Rows" localSheetId="9" hidden="1">#REF!</definedName>
    <definedName name="Z_21391692_C453_11D5_A403_0050DAD698BA_.wvu.Rows" localSheetId="5" hidden="1">#REF!</definedName>
    <definedName name="Z_21391692_C453_11D5_A403_0050DAD698BA_.wvu.Rows" localSheetId="18" hidden="1">#REF!</definedName>
    <definedName name="Z_21391692_C453_11D5_A403_0050DAD698BA_.wvu.Rows" localSheetId="0" hidden="1">#REF!</definedName>
    <definedName name="Z_21391692_C453_11D5_A403_0050DAD698BA_.wvu.Rows" hidden="1">#REF!</definedName>
    <definedName name="Z_537B17C1_E5A8_11D6_AE89_000102B17012_.wvu.PrintTitles" localSheetId="16" hidden="1">#REF!</definedName>
    <definedName name="Z_537B17C1_E5A8_11D6_AE89_000102B17012_.wvu.PrintTitles" localSheetId="29" hidden="1">#REF!</definedName>
    <definedName name="Z_537B17C1_E5A8_11D6_AE89_000102B17012_.wvu.PrintTitles" localSheetId="30" hidden="1">#REF!</definedName>
    <definedName name="Z_537B17C1_E5A8_11D6_AE89_000102B17012_.wvu.PrintTitles" localSheetId="17" hidden="1">#REF!</definedName>
    <definedName name="Z_537B17C1_E5A8_11D6_AE89_000102B17012_.wvu.PrintTitles" localSheetId="32" hidden="1">#REF!</definedName>
    <definedName name="Z_537B17C1_E5A8_11D6_AE89_000102B17012_.wvu.PrintTitles" localSheetId="33" hidden="1">#REF!</definedName>
    <definedName name="Z_537B17C1_E5A8_11D6_AE89_000102B17012_.wvu.PrintTitles" localSheetId="34" hidden="1">#REF!</definedName>
    <definedName name="Z_537B17C1_E5A8_11D6_AE89_000102B17012_.wvu.PrintTitles" localSheetId="35" hidden="1">#REF!</definedName>
    <definedName name="Z_537B17C1_E5A8_11D6_AE89_000102B17012_.wvu.PrintTitles" localSheetId="36" hidden="1">#REF!</definedName>
    <definedName name="Z_537B17C1_E5A8_11D6_AE89_000102B17012_.wvu.PrintTitles" localSheetId="8" hidden="1">#REF!</definedName>
    <definedName name="Z_537B17C1_E5A8_11D6_AE89_000102B17012_.wvu.PrintTitles" localSheetId="11" hidden="1">#REF!</definedName>
    <definedName name="Z_537B17C1_E5A8_11D6_AE89_000102B17012_.wvu.PrintTitles" localSheetId="7" hidden="1">#REF!</definedName>
    <definedName name="Z_537B17C1_E5A8_11D6_AE89_000102B17012_.wvu.PrintTitles" localSheetId="23" hidden="1">#REF!</definedName>
    <definedName name="Z_537B17C1_E5A8_11D6_AE89_000102B17012_.wvu.PrintTitles" localSheetId="15" hidden="1">#REF!</definedName>
    <definedName name="Z_537B17C1_E5A8_11D6_AE89_000102B17012_.wvu.PrintTitles" localSheetId="27" hidden="1">#REF!</definedName>
    <definedName name="Z_537B17C1_E5A8_11D6_AE89_000102B17012_.wvu.PrintTitles" localSheetId="10" hidden="1">#REF!</definedName>
    <definedName name="Z_537B17C1_E5A8_11D6_AE89_000102B17012_.wvu.PrintTitles" localSheetId="19" hidden="1">#REF!</definedName>
    <definedName name="Z_537B17C1_E5A8_11D6_AE89_000102B17012_.wvu.PrintTitles" localSheetId="9" hidden="1">#REF!</definedName>
    <definedName name="Z_537B17C1_E5A8_11D6_AE89_000102B17012_.wvu.PrintTitles" localSheetId="5" hidden="1">#REF!</definedName>
    <definedName name="Z_537B17C1_E5A8_11D6_AE89_000102B17012_.wvu.PrintTitles" localSheetId="18" hidden="1">#REF!</definedName>
    <definedName name="Z_537B17C1_E5A8_11D6_AE89_000102B17012_.wvu.PrintTitles" localSheetId="0" hidden="1">#REF!</definedName>
    <definedName name="Z_537B17C1_E5A8_11D6_AE89_000102B17012_.wvu.PrintTitles" hidden="1">#REF!</definedName>
    <definedName name="Z_9152C8F3_3345_432A_85DB_CEB362914C75_.wvu.Cols" localSheetId="16" hidden="1">'Balance sheet'!#REF!</definedName>
    <definedName name="Z_9152C8F3_3345_432A_85DB_CEB362914C75_.wvu.Cols" localSheetId="28" hidden="1">'Balance sheet''13-''15'!#REF!</definedName>
    <definedName name="Z_9152C8F3_3345_432A_85DB_CEB362914C75_.wvu.Cols" localSheetId="29" hidden="1">'Balance sheet''16'!#REF!</definedName>
    <definedName name="Z_9152C8F3_3345_432A_85DB_CEB362914C75_.wvu.Cols" localSheetId="30" hidden="1">'Balance sheet''17-''18'!#REF!</definedName>
    <definedName name="Z_9152C8F3_3345_432A_85DB_CEB362914C75_.wvu.Cols" localSheetId="3" hidden="1">'Exchange rates'!#REF!,'Exchange rates'!#REF!</definedName>
    <definedName name="Z_9152C8F3_3345_432A_85DB_CEB362914C75_.wvu.Cols" localSheetId="15" hidden="1">'P&amp;L'!#REF!</definedName>
    <definedName name="Z_9152C8F3_3345_432A_85DB_CEB362914C75_.wvu.Cols" localSheetId="26" hidden="1">'P&amp;L''13-''17'!#REF!</definedName>
    <definedName name="Z_9152C8F3_3345_432A_85DB_CEB362914C75_.wvu.Cols" localSheetId="27" hidden="1">'P&amp;L''18'!#REF!</definedName>
    <definedName name="Z_9152C8F3_3345_432A_85DB_CEB362914C75_.wvu.PrintArea" localSheetId="39" hidden="1">'14str.Sprzedaz'!$B$1:$M$47</definedName>
    <definedName name="Z_9152C8F3_3345_432A_85DB_CEB362914C75_.wvu.PrintArea" localSheetId="14" hidden="1">'Corporate functions'!$B$4:$Q$23</definedName>
    <definedName name="Z_9152C8F3_3345_432A_85DB_CEB362914C75_.wvu.PrintArea" localSheetId="25" hidden="1">'Downstream''13-''19'!$B$4:$Q$23</definedName>
    <definedName name="Z_9152C8F3_3345_432A_85DB_CEB362914C75_.wvu.PrintArea" localSheetId="11" hidden="1">Energy!$B$4:$B$21</definedName>
    <definedName name="Z_9152C8F3_3345_432A_85DB_CEB362914C75_.wvu.PrintArea" localSheetId="3" hidden="1">'Exchange rates'!$B$3:$BK$17</definedName>
    <definedName name="Z_9152C8F3_3345_432A_85DB_CEB362914C75_.wvu.PrintArea" localSheetId="10" hidden="1">Petrochemical!$B$4:$B$24</definedName>
    <definedName name="Z_9152C8F3_3345_432A_85DB_CEB362914C75_.wvu.PrintArea" localSheetId="9" hidden="1">Refining!$B$4:$B$24</definedName>
    <definedName name="Z_9152C8F3_3345_432A_85DB_CEB362914C75_.wvu.PrintArea" localSheetId="12" hidden="1">Retail!$B$4:$Q$20</definedName>
    <definedName name="Z_9152C8F3_3345_432A_85DB_CEB362914C75_.wvu.PrintArea" localSheetId="13" hidden="1">Upstream!$B$4:$Q$23</definedName>
    <definedName name="Z_9152C8F3_3345_432A_85DB_CEB362914C75_.wvu.Rows" localSheetId="39" hidden="1">'14str.Sprzedaz'!$97:$65536,'14str.Sprzedaz'!$58:$61</definedName>
    <definedName name="Z_9152C8F3_3345_432A_85DB_CEB362914C75_.wvu.Rows" localSheetId="3" hidden="1">'Exchange rates'!$22:$33</definedName>
    <definedName name="Z_9152C8F3_3345_432A_85DB_CEB362914C75_.wvu.Rows" localSheetId="15" hidden="1">'P&amp;L'!$5:$16,'P&amp;L'!$20:$21</definedName>
    <definedName name="Z_9152C8F3_3345_432A_85DB_CEB362914C75_.wvu.Rows" localSheetId="26" hidden="1">'P&amp;L''13-''17'!$5:$13,'P&amp;L''13-''17'!$16:$17</definedName>
    <definedName name="Z_9152C8F3_3345_432A_85DB_CEB362914C75_.wvu.Rows" localSheetId="27" hidden="1">'P&amp;L''18'!$5:$16,'P&amp;L''18'!$20:$21</definedName>
  </definedNames>
  <calcPr calcId="162913" calcOnSave="0"/>
</workbook>
</file>

<file path=xl/calcChain.xml><?xml version="1.0" encoding="utf-8"?>
<calcChain xmlns="http://schemas.openxmlformats.org/spreadsheetml/2006/main">
  <c r="AE47" i="79" l="1"/>
  <c r="BY45" i="79"/>
  <c r="BW45" i="79"/>
  <c r="BV45" i="79"/>
  <c r="BU45" i="79"/>
  <c r="AZ45" i="79"/>
  <c r="AX45" i="79"/>
  <c r="AW45" i="79"/>
  <c r="AV45" i="79"/>
  <c r="AA45" i="79"/>
  <c r="Y45" i="79"/>
  <c r="X45" i="79"/>
  <c r="W45" i="79"/>
  <c r="BV44" i="79"/>
  <c r="BU44" i="79"/>
  <c r="AW44" i="79"/>
  <c r="AV44" i="79"/>
  <c r="X44" i="79"/>
  <c r="W44" i="79"/>
  <c r="BY43" i="79"/>
  <c r="BU43" i="79"/>
  <c r="BU41" i="79" s="1"/>
  <c r="AZ43" i="79"/>
  <c r="AV43" i="79"/>
  <c r="AA43" i="79"/>
  <c r="W43" i="79"/>
  <c r="BY42" i="79"/>
  <c r="BW42" i="79"/>
  <c r="BW41" i="79" s="1"/>
  <c r="BU42" i="79"/>
  <c r="AZ42" i="79"/>
  <c r="AX42" i="79"/>
  <c r="AX41" i="79" s="1"/>
  <c r="AV42" i="79"/>
  <c r="AV41" i="79" s="1"/>
  <c r="AA42" i="79"/>
  <c r="Y42" i="79"/>
  <c r="W42" i="79"/>
  <c r="CD41" i="79"/>
  <c r="CD24" i="79" s="1"/>
  <c r="CD47" i="79" s="1"/>
  <c r="CB41" i="79"/>
  <c r="BZ41" i="79"/>
  <c r="BT41" i="79"/>
  <c r="BR41" i="79"/>
  <c r="BP41" i="79"/>
  <c r="BO41" i="79"/>
  <c r="BO24" i="79" s="1"/>
  <c r="BO47" i="79" s="1"/>
  <c r="BM41" i="79"/>
  <c r="BK41" i="79"/>
  <c r="BJ41" i="79"/>
  <c r="BH41" i="79"/>
  <c r="BF41" i="79"/>
  <c r="BE41" i="79"/>
  <c r="BC41" i="79"/>
  <c r="BA41" i="79"/>
  <c r="AZ41" i="79"/>
  <c r="AU41" i="79"/>
  <c r="AS41" i="79"/>
  <c r="AQ41" i="79"/>
  <c r="AP41" i="79"/>
  <c r="AN41" i="79"/>
  <c r="AL41" i="79"/>
  <c r="AK41" i="79"/>
  <c r="AI41" i="79"/>
  <c r="AG41" i="79"/>
  <c r="AF41" i="79"/>
  <c r="AD41" i="79"/>
  <c r="AB41" i="79"/>
  <c r="AA41" i="79"/>
  <c r="Y41" i="79"/>
  <c r="V41" i="79"/>
  <c r="T41" i="79"/>
  <c r="R41" i="79"/>
  <c r="Q41" i="79"/>
  <c r="O41" i="79"/>
  <c r="M41" i="79"/>
  <c r="L41" i="79"/>
  <c r="J41" i="79"/>
  <c r="H41" i="79"/>
  <c r="G41" i="79"/>
  <c r="E41" i="79"/>
  <c r="C41" i="79"/>
  <c r="BU40" i="79"/>
  <c r="W40" i="79"/>
  <c r="BY39" i="79"/>
  <c r="BU39" i="79"/>
  <c r="AZ39" i="79"/>
  <c r="AV39" i="79"/>
  <c r="AA39" i="79"/>
  <c r="W39" i="79"/>
  <c r="BW38" i="79"/>
  <c r="BU38" i="79"/>
  <c r="AX38" i="79"/>
  <c r="AX36" i="79" s="1"/>
  <c r="AV38" i="79"/>
  <c r="Y38" i="79"/>
  <c r="W38" i="79"/>
  <c r="BY37" i="79"/>
  <c r="BY36" i="79" s="1"/>
  <c r="BU37" i="79"/>
  <c r="BU36" i="79" s="1"/>
  <c r="AZ37" i="79"/>
  <c r="AV37" i="79"/>
  <c r="AA37" i="79"/>
  <c r="AA36" i="79" s="1"/>
  <c r="AA24" i="79" s="1"/>
  <c r="AA47" i="79" s="1"/>
  <c r="W37" i="79"/>
  <c r="CD36" i="79"/>
  <c r="CB36" i="79"/>
  <c r="BZ36" i="79"/>
  <c r="BW36" i="79"/>
  <c r="BT36" i="79"/>
  <c r="BR36" i="79"/>
  <c r="BP36" i="79"/>
  <c r="BO36" i="79"/>
  <c r="BM36" i="79"/>
  <c r="BK36" i="79"/>
  <c r="BJ36" i="79"/>
  <c r="BH36" i="79"/>
  <c r="BF36" i="79"/>
  <c r="BE36" i="79"/>
  <c r="BC36" i="79"/>
  <c r="BA36" i="79"/>
  <c r="AZ36" i="79"/>
  <c r="AU36" i="79"/>
  <c r="AS36" i="79"/>
  <c r="AQ36" i="79"/>
  <c r="AP36" i="79"/>
  <c r="AN36" i="79"/>
  <c r="AL36" i="79"/>
  <c r="AK36" i="79"/>
  <c r="AI36" i="79"/>
  <c r="AG36" i="79"/>
  <c r="AF36" i="79"/>
  <c r="AF24" i="79" s="1"/>
  <c r="AF47" i="79" s="1"/>
  <c r="AD36" i="79"/>
  <c r="AB36" i="79"/>
  <c r="Y36" i="79"/>
  <c r="V36" i="79"/>
  <c r="T36" i="79"/>
  <c r="R36" i="79"/>
  <c r="Q36" i="79"/>
  <c r="O36" i="79"/>
  <c r="M36" i="79"/>
  <c r="L36" i="79"/>
  <c r="J36" i="79"/>
  <c r="J24" i="79" s="1"/>
  <c r="H36" i="79"/>
  <c r="G36" i="79"/>
  <c r="E36" i="79"/>
  <c r="C36" i="79"/>
  <c r="BU35" i="79"/>
  <c r="AV35" i="79"/>
  <c r="W35" i="79"/>
  <c r="BU34" i="79"/>
  <c r="AV34" i="79"/>
  <c r="W34" i="79"/>
  <c r="BU33" i="79"/>
  <c r="AV33" i="79"/>
  <c r="W33" i="79"/>
  <c r="BW32" i="79"/>
  <c r="BV32" i="79"/>
  <c r="BU32" i="79"/>
  <c r="AX32" i="79"/>
  <c r="AX31" i="79" s="1"/>
  <c r="AW32" i="79"/>
  <c r="AV32" i="79"/>
  <c r="AV31" i="79" s="1"/>
  <c r="Y32" i="79"/>
  <c r="Y31" i="79" s="1"/>
  <c r="X32" i="79"/>
  <c r="X31" i="79" s="1"/>
  <c r="W32" i="79"/>
  <c r="CB31" i="79"/>
  <c r="CA31" i="79"/>
  <c r="BZ31" i="79"/>
  <c r="BZ24" i="79" s="1"/>
  <c r="BW31" i="79"/>
  <c r="BV31" i="79"/>
  <c r="BR31" i="79"/>
  <c r="BQ31" i="79"/>
  <c r="BP31" i="79"/>
  <c r="BM31" i="79"/>
  <c r="BL31" i="79"/>
  <c r="BK31" i="79"/>
  <c r="BH31" i="79"/>
  <c r="BG31" i="79"/>
  <c r="BF31" i="79"/>
  <c r="BC31" i="79"/>
  <c r="BC24" i="79" s="1"/>
  <c r="BB31" i="79"/>
  <c r="BA31" i="79"/>
  <c r="AW31" i="79"/>
  <c r="AS31" i="79"/>
  <c r="AR31" i="79"/>
  <c r="AQ31" i="79"/>
  <c r="AN31" i="79"/>
  <c r="AM31" i="79"/>
  <c r="AL31" i="79"/>
  <c r="AI31" i="79"/>
  <c r="AH31" i="79"/>
  <c r="AG31" i="79"/>
  <c r="AD31" i="79"/>
  <c r="AC31" i="79"/>
  <c r="AB31" i="79"/>
  <c r="T31" i="79"/>
  <c r="S31" i="79"/>
  <c r="R31" i="79"/>
  <c r="O31" i="79"/>
  <c r="N31" i="79"/>
  <c r="N24" i="79" s="1"/>
  <c r="M31" i="79"/>
  <c r="J31" i="79"/>
  <c r="I31" i="79"/>
  <c r="H31" i="79"/>
  <c r="E31" i="79"/>
  <c r="D31" i="79"/>
  <c r="C31" i="79"/>
  <c r="BW30" i="79"/>
  <c r="BW28" i="79" s="1"/>
  <c r="BU30" i="79"/>
  <c r="AX30" i="79"/>
  <c r="AV30" i="79"/>
  <c r="AV28" i="79" s="1"/>
  <c r="Y30" i="79"/>
  <c r="Y28" i="79" s="1"/>
  <c r="W30" i="79"/>
  <c r="BW29" i="79"/>
  <c r="BU29" i="79"/>
  <c r="BU28" i="79" s="1"/>
  <c r="AX29" i="79"/>
  <c r="AX28" i="79" s="1"/>
  <c r="AV29" i="79"/>
  <c r="Y29" i="79"/>
  <c r="W29" i="79"/>
  <c r="CB28" i="79"/>
  <c r="CB24" i="79" s="1"/>
  <c r="BZ28" i="79"/>
  <c r="BR28" i="79"/>
  <c r="BR24" i="79" s="1"/>
  <c r="BP28" i="79"/>
  <c r="BM28" i="79"/>
  <c r="BK28" i="79"/>
  <c r="BH28" i="79"/>
  <c r="BH24" i="79" s="1"/>
  <c r="BF28" i="79"/>
  <c r="BF24" i="79" s="1"/>
  <c r="BC28" i="79"/>
  <c r="BA28" i="79"/>
  <c r="AS28" i="79"/>
  <c r="AQ28" i="79"/>
  <c r="AN28" i="79"/>
  <c r="AL28" i="79"/>
  <c r="AI28" i="79"/>
  <c r="AG28" i="79"/>
  <c r="AD28" i="79"/>
  <c r="AB28" i="79"/>
  <c r="W28" i="79"/>
  <c r="T28" i="79"/>
  <c r="R28" i="79"/>
  <c r="O28" i="79"/>
  <c r="O24" i="79" s="1"/>
  <c r="M28" i="79"/>
  <c r="J28" i="79"/>
  <c r="H28" i="79"/>
  <c r="E28" i="79"/>
  <c r="C28" i="79"/>
  <c r="BX27" i="79"/>
  <c r="BX25" i="79" s="1"/>
  <c r="BX24" i="79" s="1"/>
  <c r="BW27" i="79"/>
  <c r="BV27" i="79"/>
  <c r="BV25" i="79" s="1"/>
  <c r="BV24" i="79" s="1"/>
  <c r="BU27" i="79"/>
  <c r="BU25" i="79" s="1"/>
  <c r="AY27" i="79"/>
  <c r="AY25" i="79" s="1"/>
  <c r="AY24" i="79" s="1"/>
  <c r="AX27" i="79"/>
  <c r="AW27" i="79"/>
  <c r="AV27" i="79"/>
  <c r="Z27" i="79"/>
  <c r="Z25" i="79" s="1"/>
  <c r="Z24" i="79" s="1"/>
  <c r="Y27" i="79"/>
  <c r="X27" i="79"/>
  <c r="W27" i="79"/>
  <c r="W25" i="79" s="1"/>
  <c r="BW26" i="79"/>
  <c r="BW25" i="79" s="1"/>
  <c r="BV26" i="79"/>
  <c r="BU26" i="79"/>
  <c r="AX26" i="79"/>
  <c r="AX25" i="79" s="1"/>
  <c r="AW26" i="79"/>
  <c r="AV26" i="79"/>
  <c r="Y26" i="79"/>
  <c r="Y25" i="79" s="1"/>
  <c r="X26" i="79"/>
  <c r="X25" i="79" s="1"/>
  <c r="X24" i="79" s="1"/>
  <c r="W26" i="79"/>
  <c r="CC25" i="79"/>
  <c r="CB25" i="79"/>
  <c r="CA25" i="79"/>
  <c r="CA24" i="79" s="1"/>
  <c r="BZ25" i="79"/>
  <c r="BS25" i="79"/>
  <c r="BR25" i="79"/>
  <c r="BQ25" i="79"/>
  <c r="BP25" i="79"/>
  <c r="BN25" i="79"/>
  <c r="BN24" i="79" s="1"/>
  <c r="BM25" i="79"/>
  <c r="BL25" i="79"/>
  <c r="BK25" i="79"/>
  <c r="BI25" i="79"/>
  <c r="BI24" i="79" s="1"/>
  <c r="BH25" i="79"/>
  <c r="BG25" i="79"/>
  <c r="BF25" i="79"/>
  <c r="BD25" i="79"/>
  <c r="BD24" i="79" s="1"/>
  <c r="BC25" i="79"/>
  <c r="BB25" i="79"/>
  <c r="BA25" i="79"/>
  <c r="BA24" i="79" s="1"/>
  <c r="AV25" i="79"/>
  <c r="AT25" i="79"/>
  <c r="AS25" i="79"/>
  <c r="AR25" i="79"/>
  <c r="AR24" i="79" s="1"/>
  <c r="AQ25" i="79"/>
  <c r="AQ24" i="79" s="1"/>
  <c r="AQ47" i="79" s="1"/>
  <c r="AO25" i="79"/>
  <c r="AN25" i="79"/>
  <c r="AM25" i="79"/>
  <c r="AL25" i="79"/>
  <c r="AL24" i="79" s="1"/>
  <c r="AJ25" i="79"/>
  <c r="AI25" i="79"/>
  <c r="AH25" i="79"/>
  <c r="AH24" i="79" s="1"/>
  <c r="AG25" i="79"/>
  <c r="AG24" i="79" s="1"/>
  <c r="AE25" i="79"/>
  <c r="AD25" i="79"/>
  <c r="AC25" i="79"/>
  <c r="AB25" i="79"/>
  <c r="AB24" i="79" s="1"/>
  <c r="U25" i="79"/>
  <c r="U24" i="79" s="1"/>
  <c r="T25" i="79"/>
  <c r="S25" i="79"/>
  <c r="R25" i="79"/>
  <c r="P25" i="79"/>
  <c r="P24" i="79" s="1"/>
  <c r="O25" i="79"/>
  <c r="N25" i="79"/>
  <c r="M25" i="79"/>
  <c r="K25" i="79"/>
  <c r="J25" i="79"/>
  <c r="I25" i="79"/>
  <c r="H25" i="79"/>
  <c r="E25" i="79"/>
  <c r="E24" i="79" s="1"/>
  <c r="D25" i="79"/>
  <c r="C25" i="79"/>
  <c r="CC24" i="79"/>
  <c r="BS24" i="79"/>
  <c r="BJ24" i="79"/>
  <c r="BJ47" i="79" s="1"/>
  <c r="BG24" i="79"/>
  <c r="BE24" i="79"/>
  <c r="BE47" i="79" s="1"/>
  <c r="BB24" i="79"/>
  <c r="AU24" i="79"/>
  <c r="AU47" i="79" s="1"/>
  <c r="AT24" i="79"/>
  <c r="AP24" i="79"/>
  <c r="AP47" i="79" s="1"/>
  <c r="AO24" i="79"/>
  <c r="AM24" i="79"/>
  <c r="AK24" i="79"/>
  <c r="AK47" i="79" s="1"/>
  <c r="AJ24" i="79"/>
  <c r="AI24" i="79"/>
  <c r="AE24" i="79"/>
  <c r="AD24" i="79"/>
  <c r="V24" i="79"/>
  <c r="V47" i="79" s="1"/>
  <c r="S24" i="79"/>
  <c r="R24" i="79"/>
  <c r="Q24" i="79"/>
  <c r="Q47" i="79" s="1"/>
  <c r="K24" i="79"/>
  <c r="G24" i="79"/>
  <c r="G47" i="79" s="1"/>
  <c r="D24" i="79"/>
  <c r="BX22" i="79"/>
  <c r="BW22" i="79"/>
  <c r="BV22" i="79"/>
  <c r="BU22" i="79"/>
  <c r="AY22" i="79"/>
  <c r="AX22" i="79"/>
  <c r="AW22" i="79"/>
  <c r="AV22" i="79"/>
  <c r="Z22" i="79"/>
  <c r="Y22" i="79"/>
  <c r="X22" i="79"/>
  <c r="W22" i="79"/>
  <c r="BX21" i="79"/>
  <c r="BW21" i="79"/>
  <c r="BW18" i="79" s="1"/>
  <c r="BV21" i="79"/>
  <c r="BU21" i="79"/>
  <c r="AX21" i="79"/>
  <c r="AW21" i="79"/>
  <c r="AV21" i="79"/>
  <c r="Z21" i="79"/>
  <c r="Y21" i="79"/>
  <c r="X21" i="79"/>
  <c r="W21" i="79"/>
  <c r="BX20" i="79"/>
  <c r="BW20" i="79"/>
  <c r="BV20" i="79"/>
  <c r="BU20" i="79"/>
  <c r="AY20" i="79"/>
  <c r="AX20" i="79"/>
  <c r="AW20" i="79"/>
  <c r="AV20" i="79"/>
  <c r="Z20" i="79"/>
  <c r="Y20" i="79"/>
  <c r="X20" i="79"/>
  <c r="W20" i="79"/>
  <c r="BX19" i="79"/>
  <c r="BW19" i="79"/>
  <c r="BV19" i="79"/>
  <c r="BU19" i="79"/>
  <c r="BU18" i="79" s="1"/>
  <c r="BU10" i="79" s="1"/>
  <c r="AY19" i="79"/>
  <c r="AY18" i="79" s="1"/>
  <c r="AX19" i="79"/>
  <c r="AW19" i="79"/>
  <c r="AV19" i="79"/>
  <c r="AV18" i="79" s="1"/>
  <c r="AV10" i="79" s="1"/>
  <c r="Z19" i="79"/>
  <c r="Z18" i="79" s="1"/>
  <c r="Y19" i="79"/>
  <c r="X19" i="79"/>
  <c r="W19" i="79"/>
  <c r="W18" i="79" s="1"/>
  <c r="W10" i="79" s="1"/>
  <c r="CC18" i="79"/>
  <c r="CC10" i="79" s="1"/>
  <c r="CC47" i="79" s="1"/>
  <c r="CB18" i="79"/>
  <c r="CA18" i="79"/>
  <c r="BZ18" i="79"/>
  <c r="BZ10" i="79" s="1"/>
  <c r="BZ47" i="79" s="1"/>
  <c r="BV18" i="79"/>
  <c r="BS18" i="79"/>
  <c r="BR18" i="79"/>
  <c r="BQ18" i="79"/>
  <c r="BP18" i="79"/>
  <c r="BN18" i="79"/>
  <c r="BM18" i="79"/>
  <c r="BL18" i="79"/>
  <c r="BK18" i="79"/>
  <c r="BI18" i="79"/>
  <c r="BH18" i="79"/>
  <c r="BG18" i="79"/>
  <c r="BF18" i="79"/>
  <c r="BD18" i="79"/>
  <c r="BC18" i="79"/>
  <c r="BB18" i="79"/>
  <c r="BA18" i="79"/>
  <c r="AX18" i="79"/>
  <c r="AW18" i="79"/>
  <c r="AT18" i="79"/>
  <c r="AS18" i="79"/>
  <c r="AR18" i="79"/>
  <c r="AQ18" i="79"/>
  <c r="AO18" i="79"/>
  <c r="AN18" i="79"/>
  <c r="AM18" i="79"/>
  <c r="AL18" i="79"/>
  <c r="AJ18" i="79"/>
  <c r="AI18" i="79"/>
  <c r="AH18" i="79"/>
  <c r="AG18" i="79"/>
  <c r="AE18" i="79"/>
  <c r="AD18" i="79"/>
  <c r="AC18" i="79"/>
  <c r="AB18" i="79"/>
  <c r="Y18" i="79"/>
  <c r="X18" i="79"/>
  <c r="U18" i="79"/>
  <c r="T18" i="79"/>
  <c r="S18" i="79"/>
  <c r="R18" i="79"/>
  <c r="P18" i="79"/>
  <c r="O18" i="79"/>
  <c r="N18" i="79"/>
  <c r="M18" i="79"/>
  <c r="K18" i="79"/>
  <c r="J18" i="79"/>
  <c r="I18" i="79"/>
  <c r="H18" i="79"/>
  <c r="F18" i="79"/>
  <c r="E18" i="79"/>
  <c r="D18" i="79"/>
  <c r="C18" i="79"/>
  <c r="BX17" i="79"/>
  <c r="BW17" i="79"/>
  <c r="BV17" i="79"/>
  <c r="BU17" i="79"/>
  <c r="AY17" i="79"/>
  <c r="AX17" i="79"/>
  <c r="AW17" i="79"/>
  <c r="AV17" i="79"/>
  <c r="Z17" i="79"/>
  <c r="Y17" i="79"/>
  <c r="X17" i="79"/>
  <c r="W17" i="79"/>
  <c r="BX16" i="79"/>
  <c r="BW16" i="79"/>
  <c r="BV16" i="79"/>
  <c r="BU16" i="79"/>
  <c r="AY16" i="79"/>
  <c r="AX16" i="79"/>
  <c r="AW16" i="79"/>
  <c r="AV16" i="79"/>
  <c r="Z16" i="79"/>
  <c r="Y16" i="79"/>
  <c r="X16" i="79"/>
  <c r="W16" i="79"/>
  <c r="BX15" i="79"/>
  <c r="BW15" i="79"/>
  <c r="BV15" i="79"/>
  <c r="BU15" i="79"/>
  <c r="AY15" i="79"/>
  <c r="AX15" i="79"/>
  <c r="AW15" i="79"/>
  <c r="AV15" i="79"/>
  <c r="Z15" i="79"/>
  <c r="Y15" i="79"/>
  <c r="X15" i="79"/>
  <c r="W15" i="79"/>
  <c r="CC14" i="79"/>
  <c r="CB14" i="79"/>
  <c r="CA14" i="79"/>
  <c r="BZ14" i="79"/>
  <c r="BX14" i="79"/>
  <c r="BW14" i="79"/>
  <c r="BV14" i="79"/>
  <c r="BU14" i="79"/>
  <c r="BS14" i="79"/>
  <c r="BR14" i="79"/>
  <c r="BQ14" i="79"/>
  <c r="BP14" i="79"/>
  <c r="BN14" i="79"/>
  <c r="BM14" i="79"/>
  <c r="BL14" i="79"/>
  <c r="BK14" i="79"/>
  <c r="BI14" i="79"/>
  <c r="BH14" i="79"/>
  <c r="BG14" i="79"/>
  <c r="BF14" i="79"/>
  <c r="BD14" i="79"/>
  <c r="BC14" i="79"/>
  <c r="BB14" i="79"/>
  <c r="BA14" i="79"/>
  <c r="AY14" i="79"/>
  <c r="AX14" i="79"/>
  <c r="AW14" i="79"/>
  <c r="AV14" i="79"/>
  <c r="AT14" i="79"/>
  <c r="AS14" i="79"/>
  <c r="AR14" i="79"/>
  <c r="AQ14" i="79"/>
  <c r="AO14" i="79"/>
  <c r="AN14" i="79"/>
  <c r="AM14" i="79"/>
  <c r="AL14" i="79"/>
  <c r="AJ14" i="79"/>
  <c r="AI14" i="79"/>
  <c r="AH14" i="79"/>
  <c r="AG14" i="79"/>
  <c r="AE14" i="79"/>
  <c r="AD14" i="79"/>
  <c r="AC14" i="79"/>
  <c r="AB14" i="79"/>
  <c r="Z14" i="79"/>
  <c r="Y14" i="79"/>
  <c r="X14" i="79"/>
  <c r="W14" i="79"/>
  <c r="U14" i="79"/>
  <c r="T14" i="79"/>
  <c r="S14" i="79"/>
  <c r="R14" i="79"/>
  <c r="P14" i="79"/>
  <c r="O14" i="79"/>
  <c r="N14" i="79"/>
  <c r="M14" i="79"/>
  <c r="K14" i="79"/>
  <c r="J14" i="79"/>
  <c r="I14" i="79"/>
  <c r="H14" i="79"/>
  <c r="F14" i="79"/>
  <c r="E14" i="79"/>
  <c r="D14" i="79"/>
  <c r="C14" i="79"/>
  <c r="BX13" i="79"/>
  <c r="BW13" i="79"/>
  <c r="BV13" i="79"/>
  <c r="BU13" i="79"/>
  <c r="AY13" i="79"/>
  <c r="AX13" i="79"/>
  <c r="AW13" i="79"/>
  <c r="AV13" i="79"/>
  <c r="Z13" i="79"/>
  <c r="Y13" i="79"/>
  <c r="X13" i="79"/>
  <c r="W13" i="79"/>
  <c r="BX12" i="79"/>
  <c r="BW12" i="79"/>
  <c r="BV12" i="79"/>
  <c r="BU12" i="79"/>
  <c r="AY12" i="79"/>
  <c r="AX12" i="79"/>
  <c r="AW12" i="79"/>
  <c r="AV12" i="79"/>
  <c r="Z12" i="79"/>
  <c r="Y12" i="79"/>
  <c r="X12" i="79"/>
  <c r="W12" i="79"/>
  <c r="CC11" i="79"/>
  <c r="CB11" i="79"/>
  <c r="CA11" i="79"/>
  <c r="BZ11" i="79"/>
  <c r="BX11" i="79"/>
  <c r="BW11" i="79"/>
  <c r="BV11" i="79"/>
  <c r="BV10" i="79" s="1"/>
  <c r="BV47" i="79" s="1"/>
  <c r="BU11" i="79"/>
  <c r="BS11" i="79"/>
  <c r="BR11" i="79"/>
  <c r="BR10" i="79" s="1"/>
  <c r="BR47" i="79" s="1"/>
  <c r="BQ11" i="79"/>
  <c r="BQ10" i="79" s="1"/>
  <c r="BP11" i="79"/>
  <c r="BN11" i="79"/>
  <c r="BM11" i="79"/>
  <c r="BM10" i="79" s="1"/>
  <c r="BL11" i="79"/>
  <c r="BL10" i="79" s="1"/>
  <c r="BK11" i="79"/>
  <c r="BI11" i="79"/>
  <c r="BH11" i="79"/>
  <c r="BH10" i="79" s="1"/>
  <c r="BH47" i="79" s="1"/>
  <c r="BG11" i="79"/>
  <c r="BG10" i="79" s="1"/>
  <c r="BG47" i="79" s="1"/>
  <c r="BF11" i="79"/>
  <c r="BD11" i="79"/>
  <c r="BC11" i="79"/>
  <c r="BC10" i="79" s="1"/>
  <c r="BC47" i="79" s="1"/>
  <c r="BB11" i="79"/>
  <c r="BB10" i="79" s="1"/>
  <c r="BB47" i="79" s="1"/>
  <c r="BA11" i="79"/>
  <c r="AY11" i="79"/>
  <c r="AX11" i="79"/>
  <c r="AW11" i="79"/>
  <c r="AV11" i="79"/>
  <c r="AT11" i="79"/>
  <c r="AS11" i="79"/>
  <c r="AR11" i="79"/>
  <c r="AQ11" i="79"/>
  <c r="AO11" i="79"/>
  <c r="AN11" i="79"/>
  <c r="AM11" i="79"/>
  <c r="AL11" i="79"/>
  <c r="AJ11" i="79"/>
  <c r="AI11" i="79"/>
  <c r="AH11" i="79"/>
  <c r="AG11" i="79"/>
  <c r="AE11" i="79"/>
  <c r="AD11" i="79"/>
  <c r="AC11" i="79"/>
  <c r="AB11" i="79"/>
  <c r="Z11" i="79"/>
  <c r="Y11" i="79"/>
  <c r="X11" i="79"/>
  <c r="X10" i="79" s="1"/>
  <c r="X47" i="79" s="1"/>
  <c r="W11" i="79"/>
  <c r="U11" i="79"/>
  <c r="T11" i="79"/>
  <c r="T10" i="79" s="1"/>
  <c r="S11" i="79"/>
  <c r="S10" i="79" s="1"/>
  <c r="S47" i="79" s="1"/>
  <c r="R11" i="79"/>
  <c r="P11" i="79"/>
  <c r="O11" i="79"/>
  <c r="O10" i="79" s="1"/>
  <c r="O47" i="79" s="1"/>
  <c r="N11" i="79"/>
  <c r="N10" i="79" s="1"/>
  <c r="N47" i="79" s="1"/>
  <c r="M11" i="79"/>
  <c r="K11" i="79"/>
  <c r="J11" i="79"/>
  <c r="J10" i="79" s="1"/>
  <c r="J47" i="79" s="1"/>
  <c r="I11" i="79"/>
  <c r="I10" i="79" s="1"/>
  <c r="H11" i="79"/>
  <c r="F11" i="79"/>
  <c r="E11" i="79"/>
  <c r="E10" i="79" s="1"/>
  <c r="E47" i="79" s="1"/>
  <c r="D11" i="79"/>
  <c r="D10" i="79" s="1"/>
  <c r="D47" i="79" s="1"/>
  <c r="C11" i="79"/>
  <c r="CB10" i="79"/>
  <c r="CA10" i="79"/>
  <c r="BS10" i="79"/>
  <c r="BS47" i="79" s="1"/>
  <c r="BP10" i="79"/>
  <c r="BN10" i="79"/>
  <c r="BK10" i="79"/>
  <c r="BI10" i="79"/>
  <c r="BF10" i="79"/>
  <c r="BD10" i="79"/>
  <c r="BA10" i="79"/>
  <c r="BA47" i="79" s="1"/>
  <c r="AW10" i="79"/>
  <c r="AT10" i="79"/>
  <c r="AT47" i="79" s="1"/>
  <c r="AS10" i="79"/>
  <c r="AR10" i="79"/>
  <c r="AR47" i="79" s="1"/>
  <c r="AQ10" i="79"/>
  <c r="AO10" i="79"/>
  <c r="AN10" i="79"/>
  <c r="AM10" i="79"/>
  <c r="AM47" i="79" s="1"/>
  <c r="AL10" i="79"/>
  <c r="AJ10" i="79"/>
  <c r="AI10" i="79"/>
  <c r="AI47" i="79" s="1"/>
  <c r="AH10" i="79"/>
  <c r="AG10" i="79"/>
  <c r="AE10" i="79"/>
  <c r="AD10" i="79"/>
  <c r="AD47" i="79" s="1"/>
  <c r="AC10" i="79"/>
  <c r="AB10" i="79"/>
  <c r="U10" i="79"/>
  <c r="R10" i="79"/>
  <c r="R47" i="79" s="1"/>
  <c r="P10" i="79"/>
  <c r="M10" i="79"/>
  <c r="K10" i="79"/>
  <c r="K47" i="79" s="1"/>
  <c r="H10" i="79"/>
  <c r="F10" i="79"/>
  <c r="F47" i="79" s="1"/>
  <c r="C10" i="79"/>
  <c r="P47" i="79" l="1"/>
  <c r="BN47" i="79"/>
  <c r="AX24" i="79"/>
  <c r="Y24" i="79"/>
  <c r="M47" i="79"/>
  <c r="BF47" i="79"/>
  <c r="M24" i="79"/>
  <c r="BK24" i="79"/>
  <c r="BK47" i="79" s="1"/>
  <c r="AJ47" i="79"/>
  <c r="AO47" i="79"/>
  <c r="BW10" i="79"/>
  <c r="Y10" i="79"/>
  <c r="AX10" i="79"/>
  <c r="C24" i="79"/>
  <c r="C47" i="79" s="1"/>
  <c r="I24" i="79"/>
  <c r="I47" i="79" s="1"/>
  <c r="AS24" i="79"/>
  <c r="AS47" i="79" s="1"/>
  <c r="BL24" i="79"/>
  <c r="BL47" i="79" s="1"/>
  <c r="BQ24" i="79"/>
  <c r="BQ47" i="79" s="1"/>
  <c r="AN24" i="79"/>
  <c r="BU31" i="79"/>
  <c r="BU24" i="79" s="1"/>
  <c r="BU47" i="79" s="1"/>
  <c r="W31" i="79"/>
  <c r="W24" i="79" s="1"/>
  <c r="W47" i="79" s="1"/>
  <c r="L24" i="79"/>
  <c r="L47" i="79" s="1"/>
  <c r="AZ24" i="79"/>
  <c r="AZ47" i="79" s="1"/>
  <c r="BT24" i="79"/>
  <c r="BT47" i="79" s="1"/>
  <c r="AV36" i="79"/>
  <c r="W36" i="79"/>
  <c r="W41" i="79"/>
  <c r="U47" i="79"/>
  <c r="AH47" i="79"/>
  <c r="BD47" i="79"/>
  <c r="BI47" i="79"/>
  <c r="CA47" i="79"/>
  <c r="AV24" i="79"/>
  <c r="AV47" i="79" s="1"/>
  <c r="AN47" i="79"/>
  <c r="H24" i="79"/>
  <c r="H47" i="79" s="1"/>
  <c r="AC24" i="79"/>
  <c r="AC47" i="79" s="1"/>
  <c r="BP24" i="79"/>
  <c r="BP47" i="79" s="1"/>
  <c r="AL47" i="79"/>
  <c r="BX18" i="79"/>
  <c r="BX10" i="79" s="1"/>
  <c r="BX47" i="79" s="1"/>
  <c r="Z10" i="79"/>
  <c r="Z47" i="79" s="1"/>
  <c r="AY10" i="79"/>
  <c r="AY47" i="79" s="1"/>
  <c r="BM24" i="79"/>
  <c r="BM47" i="79" s="1"/>
  <c r="AW25" i="79"/>
  <c r="AW24" i="79" s="1"/>
  <c r="AW47" i="79" s="1"/>
  <c r="T24" i="79"/>
  <c r="T47" i="79" s="1"/>
  <c r="BY41" i="79"/>
  <c r="BY24" i="79" s="1"/>
  <c r="BY47" i="79" s="1"/>
  <c r="CB47" i="79"/>
  <c r="Y47" i="79"/>
  <c r="AX47" i="79"/>
  <c r="AB47" i="79"/>
  <c r="AG47" i="79"/>
  <c r="BW24" i="79"/>
  <c r="BW47" i="79" s="1"/>
  <c r="V53" i="85"/>
  <c r="U53" i="85"/>
  <c r="T53" i="85"/>
  <c r="R53" i="85"/>
  <c r="Q53" i="85"/>
  <c r="P53" i="85"/>
  <c r="O53" i="85"/>
  <c r="N53" i="85"/>
  <c r="M53" i="85"/>
  <c r="L53" i="85"/>
  <c r="K53" i="85"/>
  <c r="J53" i="85"/>
  <c r="I53" i="85"/>
  <c r="H53" i="85"/>
  <c r="G53" i="85"/>
  <c r="F53" i="85"/>
  <c r="E53" i="85"/>
  <c r="D53" i="85"/>
  <c r="C53" i="85"/>
  <c r="V48" i="85"/>
  <c r="U48" i="85"/>
  <c r="T48" i="85"/>
  <c r="R48" i="85"/>
  <c r="Q48" i="85"/>
  <c r="P48" i="85"/>
  <c r="O48" i="85"/>
  <c r="N48" i="85"/>
  <c r="M48" i="85"/>
  <c r="L48" i="85"/>
  <c r="K48" i="85"/>
  <c r="J48" i="85"/>
  <c r="I48" i="85"/>
  <c r="H48" i="85"/>
  <c r="G48" i="85"/>
  <c r="F48" i="85"/>
  <c r="E48" i="85"/>
  <c r="D48" i="85"/>
  <c r="C48" i="85"/>
  <c r="V45" i="85"/>
  <c r="U45" i="85"/>
  <c r="T45" i="85"/>
  <c r="R45" i="85"/>
  <c r="Q45" i="85"/>
  <c r="P45" i="85"/>
  <c r="O45" i="85"/>
  <c r="N45" i="85"/>
  <c r="M45" i="85"/>
  <c r="L45" i="85"/>
  <c r="K45" i="85"/>
  <c r="J45" i="85"/>
  <c r="I45" i="85"/>
  <c r="H45" i="85"/>
  <c r="G45" i="85"/>
  <c r="F45" i="85"/>
  <c r="E45" i="85"/>
  <c r="D45" i="85"/>
  <c r="C45" i="85"/>
  <c r="V44" i="85"/>
  <c r="V58" i="85" s="1"/>
  <c r="U44" i="85"/>
  <c r="U58" i="85" s="1"/>
  <c r="T44" i="85"/>
  <c r="T58" i="85" s="1"/>
  <c r="R44" i="85"/>
  <c r="R58" i="85" s="1"/>
  <c r="Q44" i="85"/>
  <c r="Q58" i="85" s="1"/>
  <c r="P44" i="85"/>
  <c r="P58" i="85" s="1"/>
  <c r="O44" i="85"/>
  <c r="O58" i="85" s="1"/>
  <c r="N44" i="85"/>
  <c r="N58" i="85" s="1"/>
  <c r="M44" i="85"/>
  <c r="M58" i="85" s="1"/>
  <c r="L44" i="85"/>
  <c r="L58" i="85" s="1"/>
  <c r="K44" i="85"/>
  <c r="K58" i="85" s="1"/>
  <c r="J44" i="85"/>
  <c r="J58" i="85" s="1"/>
  <c r="I44" i="85"/>
  <c r="I58" i="85" s="1"/>
  <c r="H44" i="85"/>
  <c r="H58" i="85" s="1"/>
  <c r="G44" i="85"/>
  <c r="G58" i="85" s="1"/>
  <c r="F44" i="85"/>
  <c r="F58" i="85" s="1"/>
  <c r="E44" i="85"/>
  <c r="E58" i="85" s="1"/>
  <c r="D44" i="85"/>
  <c r="D58" i="85" s="1"/>
  <c r="C44" i="85"/>
  <c r="C58" i="85" s="1"/>
  <c r="V38" i="85"/>
  <c r="U38" i="85"/>
  <c r="T38" i="85"/>
  <c r="R38" i="85"/>
  <c r="Q38" i="85"/>
  <c r="P38" i="85"/>
  <c r="O38" i="85"/>
  <c r="N38" i="85"/>
  <c r="M38" i="85"/>
  <c r="L38" i="85"/>
  <c r="K38" i="85"/>
  <c r="J38" i="85"/>
  <c r="I38" i="85"/>
  <c r="H38" i="85"/>
  <c r="G38" i="85"/>
  <c r="F38" i="85"/>
  <c r="E38" i="85"/>
  <c r="D38" i="85"/>
  <c r="C38" i="85"/>
  <c r="V33" i="85"/>
  <c r="U33" i="85"/>
  <c r="T33" i="85"/>
  <c r="T42" i="85" s="1"/>
  <c r="R33" i="85"/>
  <c r="Q33" i="85"/>
  <c r="P33" i="85"/>
  <c r="P42" i="85" s="1"/>
  <c r="O33" i="85"/>
  <c r="N33" i="85"/>
  <c r="M33" i="85"/>
  <c r="L33" i="85"/>
  <c r="L42" i="85" s="1"/>
  <c r="K33" i="85"/>
  <c r="J33" i="85"/>
  <c r="I33" i="85"/>
  <c r="H33" i="85"/>
  <c r="H42" i="85" s="1"/>
  <c r="G33" i="85"/>
  <c r="F33" i="85"/>
  <c r="E33" i="85"/>
  <c r="D33" i="85"/>
  <c r="D42" i="85" s="1"/>
  <c r="C33" i="85"/>
  <c r="N29" i="85"/>
  <c r="I29" i="85"/>
  <c r="I28" i="85" s="1"/>
  <c r="V28" i="85"/>
  <c r="U28" i="85"/>
  <c r="T28" i="85"/>
  <c r="R28" i="85"/>
  <c r="Q28" i="85"/>
  <c r="P28" i="85"/>
  <c r="O28" i="85"/>
  <c r="N28" i="85"/>
  <c r="M28" i="85"/>
  <c r="L28" i="85"/>
  <c r="K28" i="85"/>
  <c r="J28" i="85"/>
  <c r="H28" i="85"/>
  <c r="G28" i="85"/>
  <c r="F28" i="85"/>
  <c r="E28" i="85"/>
  <c r="D28" i="85"/>
  <c r="C28" i="85"/>
  <c r="V25" i="85"/>
  <c r="U25" i="85"/>
  <c r="T25" i="85"/>
  <c r="R25" i="85"/>
  <c r="Q25" i="85"/>
  <c r="P25" i="85"/>
  <c r="O25" i="85"/>
  <c r="N25" i="85"/>
  <c r="M25" i="85"/>
  <c r="L25" i="85"/>
  <c r="K25" i="85"/>
  <c r="J25" i="85"/>
  <c r="I25" i="85"/>
  <c r="H25" i="85"/>
  <c r="G25" i="85"/>
  <c r="F25" i="85"/>
  <c r="E25" i="85"/>
  <c r="D25" i="85"/>
  <c r="C25" i="85"/>
  <c r="V22" i="85"/>
  <c r="V42" i="85" s="1"/>
  <c r="U22" i="85"/>
  <c r="U42" i="85" s="1"/>
  <c r="T22" i="85"/>
  <c r="R22" i="85"/>
  <c r="R42" i="85" s="1"/>
  <c r="Q22" i="85"/>
  <c r="Q42" i="85" s="1"/>
  <c r="P22" i="85"/>
  <c r="O22" i="85"/>
  <c r="O42" i="85" s="1"/>
  <c r="N22" i="85"/>
  <c r="N42" i="85" s="1"/>
  <c r="M22" i="85"/>
  <c r="M42" i="85" s="1"/>
  <c r="L22" i="85"/>
  <c r="K22" i="85"/>
  <c r="K42" i="85" s="1"/>
  <c r="J22" i="85"/>
  <c r="J42" i="85" s="1"/>
  <c r="I22" i="85"/>
  <c r="H22" i="85"/>
  <c r="G22" i="85"/>
  <c r="G42" i="85" s="1"/>
  <c r="F22" i="85"/>
  <c r="F42" i="85" s="1"/>
  <c r="E22" i="85"/>
  <c r="E42" i="85" s="1"/>
  <c r="D22" i="85"/>
  <c r="C22" i="85"/>
  <c r="C42" i="85" s="1"/>
  <c r="V19" i="85"/>
  <c r="U19" i="85"/>
  <c r="R19" i="85"/>
  <c r="Q19" i="85"/>
  <c r="N19" i="85"/>
  <c r="M19" i="85"/>
  <c r="J19" i="85"/>
  <c r="I19" i="85"/>
  <c r="F19" i="85"/>
  <c r="E19" i="85"/>
  <c r="O17" i="85"/>
  <c r="V15" i="85"/>
  <c r="U15" i="85"/>
  <c r="T15" i="85"/>
  <c r="R15" i="85"/>
  <c r="Q15" i="85"/>
  <c r="P15" i="85"/>
  <c r="O15" i="85"/>
  <c r="N15" i="85"/>
  <c r="M15" i="85"/>
  <c r="L15" i="85"/>
  <c r="K15" i="85"/>
  <c r="J15" i="85"/>
  <c r="I15" i="85"/>
  <c r="H15" i="85"/>
  <c r="G15" i="85"/>
  <c r="F15" i="85"/>
  <c r="E15" i="85"/>
  <c r="D15" i="85"/>
  <c r="C15" i="85"/>
  <c r="V11" i="85"/>
  <c r="U11" i="85"/>
  <c r="T11" i="85"/>
  <c r="R11" i="85"/>
  <c r="Q11" i="85"/>
  <c r="P11" i="85"/>
  <c r="O11" i="85"/>
  <c r="N11" i="85"/>
  <c r="M11" i="85"/>
  <c r="L11" i="85"/>
  <c r="K11" i="85"/>
  <c r="J11" i="85"/>
  <c r="I11" i="85"/>
  <c r="H11" i="85"/>
  <c r="G11" i="85"/>
  <c r="F11" i="85"/>
  <c r="E11" i="85"/>
  <c r="D11" i="85"/>
  <c r="C11" i="85"/>
  <c r="V8" i="85"/>
  <c r="U8" i="85"/>
  <c r="T8" i="85"/>
  <c r="T19" i="85" s="1"/>
  <c r="R8" i="85"/>
  <c r="Q8" i="85"/>
  <c r="P8" i="85"/>
  <c r="P19" i="85" s="1"/>
  <c r="O8" i="85"/>
  <c r="O19" i="85" s="1"/>
  <c r="N8" i="85"/>
  <c r="M8" i="85"/>
  <c r="L8" i="85"/>
  <c r="L19" i="85" s="1"/>
  <c r="K8" i="85"/>
  <c r="K19" i="85" s="1"/>
  <c r="J8" i="85"/>
  <c r="I8" i="85"/>
  <c r="H8" i="85"/>
  <c r="H19" i="85" s="1"/>
  <c r="G8" i="85"/>
  <c r="G19" i="85" s="1"/>
  <c r="F8" i="85"/>
  <c r="E8" i="85"/>
  <c r="D8" i="85"/>
  <c r="D19" i="85" s="1"/>
  <c r="C8" i="85"/>
  <c r="C19" i="85" s="1"/>
  <c r="I42" i="85" l="1"/>
  <c r="V58" i="74" l="1"/>
  <c r="U58" i="74"/>
  <c r="T58" i="74"/>
  <c r="S58" i="74"/>
  <c r="R58" i="74"/>
  <c r="AP31" i="75"/>
  <c r="AO31" i="75"/>
  <c r="AN31" i="75"/>
  <c r="AM31" i="75"/>
  <c r="AL31" i="75"/>
  <c r="AK31" i="75"/>
  <c r="AJ31" i="75"/>
  <c r="AI31" i="75"/>
  <c r="AH31" i="75"/>
  <c r="AG31" i="75"/>
  <c r="AF31" i="75"/>
  <c r="AE31" i="75"/>
  <c r="AD31" i="75"/>
  <c r="AC31" i="75"/>
  <c r="AB31" i="75"/>
  <c r="AA31" i="75"/>
  <c r="Z31" i="75"/>
  <c r="Y31" i="75"/>
  <c r="X31" i="75"/>
  <c r="W31" i="75"/>
  <c r="AP19" i="75"/>
  <c r="AO19" i="75"/>
  <c r="AN19" i="75"/>
  <c r="AM19" i="75"/>
  <c r="AL19" i="75"/>
  <c r="AK19" i="75"/>
  <c r="AJ19" i="75"/>
  <c r="AI19" i="75"/>
  <c r="AH19" i="75"/>
  <c r="AG19" i="75"/>
  <c r="AF19" i="75"/>
  <c r="AE19" i="75"/>
  <c r="AD19" i="75"/>
  <c r="AC19" i="75"/>
  <c r="AB19" i="75"/>
  <c r="AA19" i="75"/>
  <c r="Z19" i="75"/>
  <c r="Y19" i="75"/>
  <c r="X19" i="75"/>
  <c r="W19" i="75"/>
  <c r="J14" i="67" l="1"/>
  <c r="J22" i="67"/>
  <c r="CG11" i="11"/>
  <c r="AQ11" i="11"/>
  <c r="Z8" i="79"/>
  <c r="Y8" i="79"/>
  <c r="X8" i="79"/>
  <c r="W8" i="79"/>
  <c r="L58" i="74"/>
  <c r="K58" i="74"/>
  <c r="J58" i="74"/>
  <c r="I58" i="74"/>
  <c r="H58" i="74"/>
  <c r="G58" i="74"/>
  <c r="F58" i="74"/>
  <c r="E58" i="74"/>
  <c r="D58" i="74"/>
  <c r="C58" i="74"/>
  <c r="AL49" i="55"/>
  <c r="AI49" i="55"/>
  <c r="BH44" i="58"/>
  <c r="BG44" i="58"/>
  <c r="BF44" i="58"/>
  <c r="BE44" i="58"/>
  <c r="AK49" i="55"/>
  <c r="AJ49" i="55"/>
  <c r="AH49" i="55"/>
  <c r="AG49" i="55"/>
  <c r="BD44" i="58"/>
  <c r="BC44" i="58"/>
  <c r="BB44" i="58"/>
  <c r="BA44" i="58"/>
  <c r="AZ47" i="58"/>
  <c r="AZ52" i="58" s="1"/>
  <c r="AZ44" i="58"/>
  <c r="AY44" i="58"/>
  <c r="BT6" i="64"/>
  <c r="BS6" i="64"/>
  <c r="BR6" i="64"/>
  <c r="BQ6" i="64"/>
  <c r="BP6" i="64"/>
  <c r="DT19" i="64"/>
  <c r="DR19" i="64"/>
  <c r="DQ19" i="64"/>
  <c r="DP19" i="64"/>
  <c r="DO19" i="64"/>
  <c r="DN19" i="64"/>
  <c r="DM19" i="64"/>
  <c r="DL19" i="64"/>
  <c r="DK19" i="64"/>
  <c r="DJ19" i="64"/>
  <c r="DI19" i="64"/>
  <c r="DH19" i="64"/>
  <c r="DG19" i="64"/>
  <c r="DF19" i="64"/>
  <c r="DE19" i="64"/>
  <c r="DD19" i="64"/>
  <c r="CS19" i="64"/>
  <c r="CR19" i="64"/>
  <c r="CQ19" i="64"/>
  <c r="CP19" i="64"/>
  <c r="CO19" i="64"/>
  <c r="CN19" i="64"/>
  <c r="CM19" i="64"/>
  <c r="CL19" i="64"/>
  <c r="CK19" i="64"/>
  <c r="CJ19" i="64"/>
  <c r="CI19" i="64"/>
  <c r="CH19" i="64"/>
  <c r="CG19" i="64"/>
  <c r="CF19" i="64"/>
  <c r="CE19" i="64"/>
  <c r="CD19" i="64"/>
  <c r="CC19" i="64"/>
  <c r="CB19" i="64"/>
  <c r="CA19" i="64"/>
  <c r="BZ19" i="64"/>
  <c r="BE19" i="64"/>
  <c r="BD19" i="64"/>
  <c r="BC19" i="64"/>
  <c r="BB19" i="64"/>
  <c r="BA19" i="64"/>
  <c r="AU19" i="64"/>
  <c r="AT19" i="64"/>
  <c r="AS19" i="64"/>
  <c r="AR19" i="64"/>
  <c r="AQ19" i="64"/>
  <c r="AP19" i="64"/>
  <c r="AO19" i="64"/>
  <c r="AN19" i="64"/>
  <c r="AM19" i="64"/>
  <c r="AL19" i="64"/>
  <c r="AK19" i="64"/>
  <c r="AJ19" i="64"/>
  <c r="AI19" i="64"/>
  <c r="AH19" i="64"/>
  <c r="AG19" i="64"/>
  <c r="AF19" i="64"/>
  <c r="AE19" i="64"/>
  <c r="AD19" i="64"/>
  <c r="AC19" i="64"/>
  <c r="AB19" i="64"/>
  <c r="V19" i="64"/>
  <c r="U19" i="64"/>
  <c r="T19" i="64"/>
  <c r="S19" i="64"/>
  <c r="R19" i="64"/>
  <c r="Q19" i="64"/>
  <c r="P19" i="64"/>
  <c r="O19" i="64"/>
  <c r="N19" i="64"/>
  <c r="M19" i="64"/>
  <c r="L19" i="64"/>
  <c r="K19" i="64"/>
  <c r="J19" i="64"/>
  <c r="I19" i="64"/>
  <c r="H19" i="64"/>
  <c r="G19" i="64"/>
  <c r="F19" i="64"/>
  <c r="E19" i="64"/>
  <c r="D19" i="64"/>
  <c r="C19" i="64"/>
  <c r="CX18" i="64"/>
  <c r="CW18" i="64"/>
  <c r="CV18" i="64"/>
  <c r="CU18" i="64"/>
  <c r="CT18" i="64"/>
  <c r="BY18" i="64"/>
  <c r="BX18" i="64"/>
  <c r="BW18" i="64"/>
  <c r="BV18" i="64"/>
  <c r="BU18" i="64"/>
  <c r="AZ18" i="64"/>
  <c r="AY18" i="64"/>
  <c r="AX18" i="64"/>
  <c r="AW18" i="64"/>
  <c r="AV18" i="64"/>
  <c r="AA18" i="64"/>
  <c r="Z18" i="64"/>
  <c r="Y18" i="64"/>
  <c r="X18" i="64"/>
  <c r="W18" i="64"/>
  <c r="CU17" i="64"/>
  <c r="CT17" i="64"/>
  <c r="BV17" i="64"/>
  <c r="BU17" i="64"/>
  <c r="AW17" i="64"/>
  <c r="AV17" i="64"/>
  <c r="X17" i="64"/>
  <c r="W17" i="64"/>
  <c r="CX16" i="64"/>
  <c r="CV16" i="64"/>
  <c r="CT16" i="64"/>
  <c r="BY16" i="64"/>
  <c r="BU16" i="64"/>
  <c r="AZ16" i="64"/>
  <c r="AV16" i="64"/>
  <c r="AV19" i="64" s="1"/>
  <c r="AA16" i="64"/>
  <c r="W16" i="64"/>
  <c r="DW19" i="64"/>
  <c r="CX15" i="64"/>
  <c r="CX19" i="64" s="1"/>
  <c r="CV15" i="64"/>
  <c r="CT15" i="64"/>
  <c r="BY15" i="64"/>
  <c r="BY19" i="64" s="1"/>
  <c r="BU15" i="64"/>
  <c r="AZ15" i="64"/>
  <c r="AZ19" i="64"/>
  <c r="AV15" i="64"/>
  <c r="AA15" i="64"/>
  <c r="AA19" i="64"/>
  <c r="W15" i="64"/>
  <c r="CV14" i="64"/>
  <c r="CU14" i="64"/>
  <c r="CT14" i="64"/>
  <c r="BW14" i="64"/>
  <c r="BV14" i="64"/>
  <c r="BU14" i="64"/>
  <c r="AX14" i="64"/>
  <c r="AW14" i="64"/>
  <c r="AV14" i="64"/>
  <c r="Y14" i="64"/>
  <c r="X14" i="64"/>
  <c r="W14" i="64"/>
  <c r="CV13" i="64"/>
  <c r="CT13" i="64"/>
  <c r="BW13" i="64"/>
  <c r="BU13" i="64"/>
  <c r="AX13" i="64"/>
  <c r="AV13" i="64"/>
  <c r="Y13" i="64"/>
  <c r="W13" i="64"/>
  <c r="W19" i="64" s="1"/>
  <c r="CV12" i="64"/>
  <c r="CU12" i="64"/>
  <c r="CT12" i="64"/>
  <c r="BW12" i="64"/>
  <c r="BV12" i="64"/>
  <c r="BU12" i="64"/>
  <c r="AX12" i="64"/>
  <c r="AX19" i="64"/>
  <c r="AW12" i="64"/>
  <c r="AV12" i="64"/>
  <c r="Y12" i="64"/>
  <c r="X12" i="64"/>
  <c r="W12" i="64"/>
  <c r="CW11" i="64"/>
  <c r="CV11" i="64"/>
  <c r="CU11" i="64"/>
  <c r="CT11" i="64"/>
  <c r="BX11" i="64"/>
  <c r="BW11" i="64"/>
  <c r="BV11" i="64"/>
  <c r="BU11" i="64"/>
  <c r="AY11" i="64"/>
  <c r="AX11" i="64"/>
  <c r="AW11" i="64"/>
  <c r="AV11" i="64"/>
  <c r="Z11" i="64"/>
  <c r="Y11" i="64"/>
  <c r="X11" i="64"/>
  <c r="W11" i="64"/>
  <c r="CW10" i="64"/>
  <c r="CV10" i="64"/>
  <c r="CU10" i="64"/>
  <c r="CT10" i="64"/>
  <c r="BX10" i="64"/>
  <c r="BW10" i="64"/>
  <c r="BV10" i="64"/>
  <c r="BU10" i="64"/>
  <c r="AY10" i="64"/>
  <c r="AX10" i="64"/>
  <c r="AW10" i="64"/>
  <c r="AV10" i="64"/>
  <c r="Z10" i="64"/>
  <c r="Y10" i="64"/>
  <c r="X10" i="64"/>
  <c r="W10" i="64"/>
  <c r="DV19" i="64"/>
  <c r="DU19" i="64"/>
  <c r="DS19" i="64"/>
  <c r="CW9" i="64"/>
  <c r="CW19" i="64" s="1"/>
  <c r="CV9" i="64"/>
  <c r="CV19" i="64"/>
  <c r="CU9" i="64"/>
  <c r="CU19" i="64" s="1"/>
  <c r="CT9" i="64"/>
  <c r="CT19" i="64"/>
  <c r="BX9" i="64"/>
  <c r="BX19" i="64" s="1"/>
  <c r="BW9" i="64"/>
  <c r="BW19" i="64"/>
  <c r="BV9" i="64"/>
  <c r="BV19" i="64" s="1"/>
  <c r="BU9" i="64"/>
  <c r="BU19" i="64"/>
  <c r="AY9" i="64"/>
  <c r="AY19" i="64" s="1"/>
  <c r="AX9" i="64"/>
  <c r="AW9" i="64"/>
  <c r="AW19" i="64" s="1"/>
  <c r="AV9" i="64"/>
  <c r="Z9" i="64"/>
  <c r="Z19" i="64" s="1"/>
  <c r="Y9" i="64"/>
  <c r="Y19" i="64"/>
  <c r="X9" i="64"/>
  <c r="X19" i="64" s="1"/>
  <c r="W9" i="64"/>
  <c r="CW8" i="64"/>
  <c r="CV8" i="64"/>
  <c r="CU8" i="64"/>
  <c r="CT8" i="64"/>
  <c r="BX8" i="64"/>
  <c r="BW8" i="64"/>
  <c r="BV8" i="64"/>
  <c r="BU8" i="64"/>
  <c r="AY8" i="64"/>
  <c r="AX8" i="64"/>
  <c r="AW8" i="64"/>
  <c r="AV8" i="64"/>
  <c r="Z8" i="64"/>
  <c r="Y8" i="64"/>
  <c r="X8" i="64"/>
  <c r="W8" i="64"/>
  <c r="AF49" i="55"/>
  <c r="AE49" i="55"/>
  <c r="AD49" i="55"/>
  <c r="AC49" i="55"/>
  <c r="AB49" i="55"/>
  <c r="H22" i="59"/>
  <c r="I22" i="59"/>
  <c r="C22" i="59"/>
  <c r="AL52" i="58"/>
  <c r="AL44" i="58"/>
  <c r="AK44" i="58"/>
  <c r="W19" i="46"/>
  <c r="W11" i="46"/>
  <c r="W7" i="46" s="1"/>
  <c r="W25" i="46" s="1"/>
  <c r="W10" i="46"/>
  <c r="AL39" i="58"/>
  <c r="AK39" i="58"/>
  <c r="AK38" i="58"/>
  <c r="AL37" i="58"/>
  <c r="AK37" i="58"/>
  <c r="AL35" i="58"/>
  <c r="AK35" i="58"/>
  <c r="AL33" i="58"/>
  <c r="AK33" i="58"/>
  <c r="AL21" i="58"/>
  <c r="AK21" i="58"/>
  <c r="AL20" i="58"/>
  <c r="AL32" i="58" s="1"/>
  <c r="AL36" i="58" s="1"/>
  <c r="AL40" i="58" s="1"/>
  <c r="AL22" i="58"/>
  <c r="AL26" i="58" s="1"/>
  <c r="AK20" i="58"/>
  <c r="AK22" i="58"/>
  <c r="AK26" i="58"/>
  <c r="AL11" i="58"/>
  <c r="AL38" i="58"/>
  <c r="AL7" i="58"/>
  <c r="AL34" i="58"/>
  <c r="AK7" i="58"/>
  <c r="AK34" i="58"/>
  <c r="AK36" i="58"/>
  <c r="AK40" i="58"/>
  <c r="AL5" i="58"/>
  <c r="AK5" i="58"/>
  <c r="AK32" i="58"/>
  <c r="AK9" i="58"/>
  <c r="AK13" i="58"/>
  <c r="L17" i="9"/>
  <c r="G17" i="9"/>
  <c r="L16" i="9"/>
  <c r="G16" i="9"/>
  <c r="K15" i="9"/>
  <c r="J15" i="9"/>
  <c r="I15" i="9"/>
  <c r="H15" i="9"/>
  <c r="L15" i="9" s="1"/>
  <c r="F15" i="9"/>
  <c r="E15" i="9"/>
  <c r="D15" i="9"/>
  <c r="G15" i="9" s="1"/>
  <c r="C15" i="9"/>
  <c r="L14" i="9"/>
  <c r="G14" i="9"/>
  <c r="L13" i="9"/>
  <c r="G13" i="9"/>
  <c r="K12" i="9"/>
  <c r="J12" i="9"/>
  <c r="L12" i="9" s="1"/>
  <c r="I12" i="9"/>
  <c r="H12" i="9"/>
  <c r="F12" i="9"/>
  <c r="E12" i="9"/>
  <c r="D12" i="9"/>
  <c r="C12" i="9"/>
  <c r="G12" i="9"/>
  <c r="L11" i="9"/>
  <c r="G11" i="9"/>
  <c r="L10" i="9"/>
  <c r="G10" i="9"/>
  <c r="K9" i="9"/>
  <c r="J9" i="9"/>
  <c r="I9" i="9"/>
  <c r="H9" i="9"/>
  <c r="L9" i="9" s="1"/>
  <c r="F9" i="9"/>
  <c r="E9" i="9"/>
  <c r="D9" i="9"/>
  <c r="C9" i="9"/>
  <c r="G9" i="9" s="1"/>
  <c r="L8" i="9"/>
  <c r="G8" i="9"/>
  <c r="L7" i="9"/>
  <c r="G7" i="9"/>
  <c r="K6" i="9"/>
  <c r="J6" i="9"/>
  <c r="L6" i="9" s="1"/>
  <c r="I6" i="9"/>
  <c r="H6" i="9"/>
  <c r="F6" i="9"/>
  <c r="E6" i="9"/>
  <c r="D6" i="9"/>
  <c r="C6" i="9"/>
  <c r="G6" i="9"/>
  <c r="BQ11" i="11"/>
  <c r="AA49" i="55"/>
  <c r="Z49" i="55"/>
  <c r="Y49" i="55"/>
  <c r="X49" i="55"/>
  <c r="W49" i="55"/>
  <c r="V49" i="55"/>
  <c r="U49" i="55"/>
  <c r="S49" i="55"/>
  <c r="T49" i="55"/>
  <c r="R49" i="55"/>
  <c r="M17" i="50"/>
  <c r="M23" i="50" s="1"/>
  <c r="M49" i="50" s="1"/>
  <c r="M53" i="50" s="1"/>
  <c r="N17" i="50"/>
  <c r="N23" i="50"/>
  <c r="N49" i="50" s="1"/>
  <c r="N53" i="50" s="1"/>
  <c r="M36" i="50"/>
  <c r="N36" i="50"/>
  <c r="M47" i="50"/>
  <c r="N47" i="50"/>
  <c r="P49" i="55"/>
  <c r="Q49" i="55"/>
  <c r="F39" i="58"/>
  <c r="E39" i="58"/>
  <c r="D39" i="58"/>
  <c r="C39" i="58"/>
  <c r="F38" i="58"/>
  <c r="E38" i="58"/>
  <c r="D38" i="58"/>
  <c r="C38" i="58"/>
  <c r="F37" i="58"/>
  <c r="E37" i="58"/>
  <c r="D37" i="58"/>
  <c r="C37" i="58"/>
  <c r="F22" i="58"/>
  <c r="F26" i="58" s="1"/>
  <c r="E22" i="58"/>
  <c r="E26" i="58" s="1"/>
  <c r="D22" i="58"/>
  <c r="D26" i="58" s="1"/>
  <c r="C22" i="58"/>
  <c r="C26" i="58" s="1"/>
  <c r="F7" i="58"/>
  <c r="F34" i="58" s="1"/>
  <c r="E7" i="58"/>
  <c r="E34" i="58" s="1"/>
  <c r="D7" i="58"/>
  <c r="D34" i="58" s="1"/>
  <c r="C7" i="58"/>
  <c r="F5" i="58"/>
  <c r="F9" i="58" s="1"/>
  <c r="F13" i="58" s="1"/>
  <c r="E5" i="58"/>
  <c r="E32" i="58" s="1"/>
  <c r="E36" i="58" s="1"/>
  <c r="E40" i="58" s="1"/>
  <c r="D5" i="58"/>
  <c r="D32" i="58" s="1"/>
  <c r="D36" i="58" s="1"/>
  <c r="D40" i="58" s="1"/>
  <c r="C5" i="58"/>
  <c r="C32" i="58" s="1"/>
  <c r="C36" i="58" s="1"/>
  <c r="C40" i="58" s="1"/>
  <c r="F21" i="50"/>
  <c r="F46" i="50"/>
  <c r="F47" i="50"/>
  <c r="E46" i="50"/>
  <c r="E43" i="50"/>
  <c r="C30" i="50"/>
  <c r="BJ11" i="11"/>
  <c r="C17" i="46"/>
  <c r="C16" i="46"/>
  <c r="C15" i="46"/>
  <c r="C7" i="46"/>
  <c r="C25" i="46" s="1"/>
  <c r="C12" i="46"/>
  <c r="C11" i="46"/>
  <c r="O49" i="55"/>
  <c r="N49" i="55"/>
  <c r="M49" i="55"/>
  <c r="L49" i="55"/>
  <c r="K49" i="55"/>
  <c r="J49" i="55"/>
  <c r="I49" i="55"/>
  <c r="H49" i="55"/>
  <c r="G49" i="55"/>
  <c r="F49" i="55"/>
  <c r="E49" i="55"/>
  <c r="D49" i="55"/>
  <c r="C49" i="55"/>
  <c r="L11" i="11"/>
  <c r="G11" i="11"/>
  <c r="L17" i="50"/>
  <c r="K17" i="50"/>
  <c r="K23" i="50" s="1"/>
  <c r="K49" i="50" s="1"/>
  <c r="K53" i="50" s="1"/>
  <c r="J17" i="50"/>
  <c r="J23" i="50" s="1"/>
  <c r="J49" i="50" s="1"/>
  <c r="J53" i="50" s="1"/>
  <c r="I17" i="50"/>
  <c r="I23" i="50"/>
  <c r="I49" i="50"/>
  <c r="I53" i="50" s="1"/>
  <c r="H17" i="50"/>
  <c r="H23" i="50"/>
  <c r="G17" i="50"/>
  <c r="G23" i="50" s="1"/>
  <c r="G49" i="50" s="1"/>
  <c r="G53" i="50" s="1"/>
  <c r="F17" i="50"/>
  <c r="F23" i="50" s="1"/>
  <c r="F49" i="50" s="1"/>
  <c r="F53" i="50" s="1"/>
  <c r="E17" i="50"/>
  <c r="E23" i="50"/>
  <c r="E49" i="50"/>
  <c r="E53" i="50" s="1"/>
  <c r="D17" i="50"/>
  <c r="D23" i="50"/>
  <c r="C17" i="50"/>
  <c r="I47" i="50"/>
  <c r="J47" i="50"/>
  <c r="K47" i="50"/>
  <c r="L47" i="50"/>
  <c r="C47" i="50"/>
  <c r="D47" i="50"/>
  <c r="E47" i="50"/>
  <c r="G47" i="50"/>
  <c r="I36" i="50"/>
  <c r="J36" i="50"/>
  <c r="K36" i="50"/>
  <c r="L36" i="50"/>
  <c r="C36" i="50"/>
  <c r="D36" i="50"/>
  <c r="D49" i="50" s="1"/>
  <c r="D53" i="50" s="1"/>
  <c r="E36" i="50"/>
  <c r="F36" i="50"/>
  <c r="G36" i="50"/>
  <c r="C23" i="50"/>
  <c r="C49" i="50" s="1"/>
  <c r="C53" i="50" s="1"/>
  <c r="H47" i="50"/>
  <c r="H36" i="50"/>
  <c r="H49" i="50"/>
  <c r="H53" i="50"/>
  <c r="BD11" i="11"/>
  <c r="BC11" i="11"/>
  <c r="BB11" i="11"/>
  <c r="BA11" i="11"/>
  <c r="F11" i="11"/>
  <c r="E11" i="11"/>
  <c r="D11" i="11"/>
  <c r="C11" i="11"/>
  <c r="L19" i="46"/>
  <c r="J19" i="46"/>
  <c r="I19" i="46"/>
  <c r="I25" i="46"/>
  <c r="L7" i="46"/>
  <c r="L25" i="46" s="1"/>
  <c r="J7" i="46"/>
  <c r="J25" i="46"/>
  <c r="I7" i="46"/>
  <c r="G19" i="46"/>
  <c r="F19" i="46"/>
  <c r="E19" i="46"/>
  <c r="D19" i="46"/>
  <c r="C19" i="46"/>
  <c r="G7" i="46"/>
  <c r="G25" i="46"/>
  <c r="F7" i="46"/>
  <c r="F25" i="46" s="1"/>
  <c r="E7" i="46"/>
  <c r="E25" i="46"/>
  <c r="D7" i="46"/>
  <c r="D25" i="46" s="1"/>
  <c r="H7" i="46"/>
  <c r="I11" i="11"/>
  <c r="BF11" i="11"/>
  <c r="BE11" i="11"/>
  <c r="H11" i="11"/>
  <c r="M43" i="34"/>
  <c r="M41" i="34"/>
  <c r="N41" i="34"/>
  <c r="M40" i="34"/>
  <c r="M38" i="34"/>
  <c r="N36" i="34"/>
  <c r="M34" i="34"/>
  <c r="N33" i="34"/>
  <c r="N32" i="34"/>
  <c r="M31" i="34"/>
  <c r="N31" i="34"/>
  <c r="M30" i="34"/>
  <c r="N29" i="34"/>
  <c r="N30" i="34"/>
  <c r="N35" i="34"/>
  <c r="M20" i="34"/>
  <c r="G21" i="34"/>
  <c r="M17" i="34"/>
  <c r="M18" i="34"/>
  <c r="N18" i="34"/>
  <c r="M19" i="34"/>
  <c r="M6" i="34"/>
  <c r="N6" i="34"/>
  <c r="M5" i="34"/>
  <c r="N12" i="34"/>
  <c r="M10" i="34"/>
  <c r="G14" i="34"/>
  <c r="N8" i="34"/>
  <c r="M8" i="34"/>
  <c r="N11" i="34"/>
  <c r="K49" i="34"/>
  <c r="F6" i="15"/>
  <c r="I6" i="15"/>
  <c r="J6" i="15"/>
  <c r="K6" i="15"/>
  <c r="L6" i="15"/>
  <c r="F7" i="15"/>
  <c r="I7" i="15"/>
  <c r="J7" i="15"/>
  <c r="M7" i="15"/>
  <c r="K7" i="15"/>
  <c r="K11" i="15" s="1"/>
  <c r="L27" i="15" s="1"/>
  <c r="N27" i="15" s="1"/>
  <c r="L7" i="15"/>
  <c r="F8" i="15"/>
  <c r="I8" i="15"/>
  <c r="M8" i="15" s="1"/>
  <c r="J8" i="15"/>
  <c r="K8" i="15"/>
  <c r="L8" i="15"/>
  <c r="F9" i="15"/>
  <c r="I9" i="15"/>
  <c r="M9" i="15"/>
  <c r="J9" i="15"/>
  <c r="K9" i="15"/>
  <c r="L9" i="15"/>
  <c r="E10" i="15"/>
  <c r="E11" i="15" s="1"/>
  <c r="I10" i="15"/>
  <c r="J10" i="15"/>
  <c r="J11" i="15"/>
  <c r="L26" i="15" s="1"/>
  <c r="K10" i="15"/>
  <c r="B11" i="15"/>
  <c r="C11" i="15"/>
  <c r="D11" i="15"/>
  <c r="F19" i="15"/>
  <c r="F24" i="15" s="1"/>
  <c r="F20" i="15"/>
  <c r="F21" i="15"/>
  <c r="F22" i="15"/>
  <c r="F23" i="15"/>
  <c r="B24" i="15"/>
  <c r="C24" i="15"/>
  <c r="D24" i="15"/>
  <c r="E24" i="15"/>
  <c r="I24" i="15"/>
  <c r="J24" i="15"/>
  <c r="K25" i="15"/>
  <c r="K26" i="15"/>
  <c r="K27" i="15"/>
  <c r="K24" i="15" s="1"/>
  <c r="K28" i="15"/>
  <c r="M41" i="15"/>
  <c r="M44" i="15" s="1"/>
  <c r="I44" i="15"/>
  <c r="I5" i="34"/>
  <c r="I6" i="34"/>
  <c r="I7" i="34"/>
  <c r="I8" i="34"/>
  <c r="I9" i="34"/>
  <c r="I10" i="34"/>
  <c r="I11" i="34"/>
  <c r="I12" i="34"/>
  <c r="I13" i="34"/>
  <c r="C14" i="34"/>
  <c r="C23" i="34" s="1"/>
  <c r="C47" i="34" s="1"/>
  <c r="H14" i="34"/>
  <c r="I14" i="34"/>
  <c r="L14" i="34"/>
  <c r="N15" i="34"/>
  <c r="N16" i="34"/>
  <c r="I17" i="34"/>
  <c r="I18" i="34"/>
  <c r="I19" i="34"/>
  <c r="I20" i="34"/>
  <c r="C21" i="34"/>
  <c r="N21" i="34" s="1"/>
  <c r="H21" i="34"/>
  <c r="I21" i="34" s="1"/>
  <c r="H23" i="34"/>
  <c r="L21" i="34"/>
  <c r="M21" i="34" s="1"/>
  <c r="N22" i="34"/>
  <c r="I24" i="34"/>
  <c r="N24" i="34"/>
  <c r="N25" i="34"/>
  <c r="I26" i="34"/>
  <c r="I27" i="34"/>
  <c r="I28" i="34"/>
  <c r="I29" i="34"/>
  <c r="I30" i="34"/>
  <c r="I31" i="34"/>
  <c r="I32" i="34"/>
  <c r="I33" i="34"/>
  <c r="I34" i="34"/>
  <c r="I35" i="34"/>
  <c r="I36" i="34"/>
  <c r="I37" i="34"/>
  <c r="I38" i="34"/>
  <c r="I39" i="34"/>
  <c r="I40" i="34"/>
  <c r="I41" i="34"/>
  <c r="I42" i="34"/>
  <c r="I43" i="34"/>
  <c r="I44" i="34"/>
  <c r="C45" i="34"/>
  <c r="H45" i="34"/>
  <c r="I45" i="34"/>
  <c r="L45" i="34"/>
  <c r="N46" i="34"/>
  <c r="G49" i="34"/>
  <c r="H49" i="34"/>
  <c r="L49" i="34"/>
  <c r="L50" i="34"/>
  <c r="M13" i="34"/>
  <c r="M32" i="34"/>
  <c r="M36" i="34"/>
  <c r="N26" i="34"/>
  <c r="M12" i="34"/>
  <c r="M7" i="34"/>
  <c r="M39" i="34"/>
  <c r="M35" i="34"/>
  <c r="M44" i="34"/>
  <c r="M29" i="34"/>
  <c r="M33" i="34"/>
  <c r="N40" i="34"/>
  <c r="G45" i="34"/>
  <c r="N19" i="34"/>
  <c r="B21" i="34"/>
  <c r="K21" i="34"/>
  <c r="N5" i="34"/>
  <c r="N9" i="34"/>
  <c r="N10" i="34"/>
  <c r="N34" i="34"/>
  <c r="M27" i="34"/>
  <c r="N27" i="34"/>
  <c r="N20" i="34"/>
  <c r="N17" i="34"/>
  <c r="M26" i="34"/>
  <c r="K45" i="34"/>
  <c r="M45" i="34" s="1"/>
  <c r="B14" i="34"/>
  <c r="B23" i="34" s="1"/>
  <c r="B47" i="34" s="1"/>
  <c r="N44" i="34"/>
  <c r="N42" i="34"/>
  <c r="N7" i="34"/>
  <c r="N28" i="34"/>
  <c r="N37" i="34"/>
  <c r="N39" i="34"/>
  <c r="B45" i="34"/>
  <c r="M28" i="34"/>
  <c r="K14" i="34"/>
  <c r="M14" i="34"/>
  <c r="M9" i="34"/>
  <c r="M42" i="34"/>
  <c r="N13" i="34"/>
  <c r="M11" i="34"/>
  <c r="N38" i="34"/>
  <c r="M37" i="34"/>
  <c r="N43" i="34"/>
  <c r="H19" i="46"/>
  <c r="H25" i="46" s="1"/>
  <c r="G23" i="34"/>
  <c r="G47" i="34" s="1"/>
  <c r="G50" i="34" s="1"/>
  <c r="L23" i="50"/>
  <c r="L49" i="50"/>
  <c r="L53" i="50" s="1"/>
  <c r="D9" i="58"/>
  <c r="D13" i="58" s="1"/>
  <c r="F32" i="58"/>
  <c r="F36" i="58" s="1"/>
  <c r="F40" i="58" s="1"/>
  <c r="C34" i="58"/>
  <c r="AL9" i="58"/>
  <c r="AL13" i="58" s="1"/>
  <c r="K50" i="34"/>
  <c r="I23" i="34"/>
  <c r="H47" i="34"/>
  <c r="I47" i="34"/>
  <c r="C9" i="58"/>
  <c r="C13" i="58"/>
  <c r="H50" i="34"/>
  <c r="K23" i="34"/>
  <c r="E9" i="58"/>
  <c r="E13" i="58"/>
  <c r="N23" i="34" l="1"/>
  <c r="M26" i="15"/>
  <c r="N26" i="15"/>
  <c r="L23" i="34"/>
  <c r="L47" i="34" s="1"/>
  <c r="K47" i="34"/>
  <c r="F10" i="15"/>
  <c r="F11" i="15" s="1"/>
  <c r="M6" i="15"/>
  <c r="M27" i="15"/>
  <c r="N14" i="34"/>
  <c r="I11" i="15"/>
  <c r="L25" i="15" s="1"/>
  <c r="N45" i="34"/>
  <c r="L10" i="15"/>
  <c r="M10" i="15" s="1"/>
  <c r="N47" i="34" l="1"/>
  <c r="M47" i="34"/>
  <c r="L11" i="15"/>
  <c r="L28" i="15" s="1"/>
  <c r="M23" i="34"/>
  <c r="M11" i="15"/>
  <c r="N25" i="15"/>
  <c r="L24" i="15"/>
  <c r="M25" i="15"/>
  <c r="M28" i="15" l="1"/>
  <c r="M24" i="15" s="1"/>
  <c r="N28" i="15"/>
  <c r="N24" i="15" s="1"/>
</calcChain>
</file>

<file path=xl/sharedStrings.xml><?xml version="1.0" encoding="utf-8"?>
<sst xmlns="http://schemas.openxmlformats.org/spreadsheetml/2006/main" count="4835" uniqueCount="807">
  <si>
    <t>II kw. 2012</t>
  </si>
  <si>
    <t>III kw. 2012</t>
  </si>
  <si>
    <t>IV kw. 2012</t>
  </si>
  <si>
    <t>8=(6-7)/7</t>
  </si>
  <si>
    <t>Segment Rafineria i Marketing</t>
  </si>
  <si>
    <t>Segment Detal</t>
  </si>
  <si>
    <t>Segment (Rafineria i Marketing + Detal)</t>
  </si>
  <si>
    <t>Segment Petrochemia</t>
  </si>
  <si>
    <t>IV kw. 2011</t>
  </si>
  <si>
    <t>Siarczan amonu</t>
  </si>
  <si>
    <t>Sprzedaż
tys. ton</t>
  </si>
  <si>
    <t>LIFO</t>
  </si>
  <si>
    <t>IV kw</t>
  </si>
  <si>
    <t>Diesel</t>
  </si>
  <si>
    <t>Etylen</t>
  </si>
  <si>
    <t>Propylen</t>
  </si>
  <si>
    <t>Pozostałe</t>
  </si>
  <si>
    <t>Lekki olej opałowy</t>
  </si>
  <si>
    <t>Rafineria</t>
  </si>
  <si>
    <t>Produkty razem</t>
  </si>
  <si>
    <t>Asfalt</t>
  </si>
  <si>
    <t>Oleje</t>
  </si>
  <si>
    <t>Fenol</t>
  </si>
  <si>
    <t>Tlenek etylenu</t>
  </si>
  <si>
    <t>Glikol</t>
  </si>
  <si>
    <t>Aceton</t>
  </si>
  <si>
    <t>Butadien</t>
  </si>
  <si>
    <t>Petrochemia</t>
  </si>
  <si>
    <t>Saletra amonowa</t>
  </si>
  <si>
    <t>Zaokrąglenia - dane wzięte do bridgy i wszelkich zestawień</t>
  </si>
  <si>
    <t>Rok</t>
  </si>
  <si>
    <t>Detal</t>
  </si>
  <si>
    <t>CK</t>
  </si>
  <si>
    <t>Total</t>
  </si>
  <si>
    <t>PKN</t>
  </si>
  <si>
    <t>OL</t>
  </si>
  <si>
    <t>RAZEM</t>
  </si>
  <si>
    <t>EBIT AVCO imp</t>
  </si>
  <si>
    <t>EBIT LIFO imp</t>
  </si>
  <si>
    <t>imp</t>
  </si>
  <si>
    <t>EBIT AVCO rap</t>
  </si>
  <si>
    <t>GK ORLEN</t>
  </si>
  <si>
    <t>PHL</t>
  </si>
  <si>
    <t>PETCHEM</t>
  </si>
  <si>
    <t>Rok 2012</t>
  </si>
  <si>
    <t>Polietylen</t>
  </si>
  <si>
    <t>Polipropylen</t>
  </si>
  <si>
    <t>I kw. 2012</t>
  </si>
  <si>
    <t>PCW</t>
  </si>
  <si>
    <t>PCW granulat</t>
  </si>
  <si>
    <t>Rok 2011</t>
  </si>
  <si>
    <t>12 m-cy '12</t>
  </si>
  <si>
    <t>12 m-cy '11</t>
  </si>
  <si>
    <t>PTA</t>
  </si>
  <si>
    <t>Unipetrol</t>
  </si>
  <si>
    <t>LPG</t>
  </si>
  <si>
    <t>Benzen</t>
  </si>
  <si>
    <t>Ortoksylen</t>
  </si>
  <si>
    <t>CANWIL</t>
  </si>
  <si>
    <t>Toluen</t>
  </si>
  <si>
    <t>Anwil</t>
  </si>
  <si>
    <t>Benzyna</t>
  </si>
  <si>
    <t>Ciężki olej opałowy</t>
  </si>
  <si>
    <t>zmiana %</t>
  </si>
  <si>
    <t>4=(2-3)/3</t>
  </si>
  <si>
    <t>Jet A-1</t>
  </si>
  <si>
    <t>Grupa ORLEN - razem</t>
  </si>
  <si>
    <t>I kw. 2013</t>
  </si>
  <si>
    <t>USD/PLN</t>
  </si>
  <si>
    <t>EUR/PLN</t>
  </si>
  <si>
    <t>CZK/PLN</t>
  </si>
  <si>
    <t>USD/LTL</t>
  </si>
  <si>
    <t>EUR/LTL</t>
  </si>
  <si>
    <t>USD/CZK</t>
  </si>
  <si>
    <t>EUR/CZK</t>
  </si>
  <si>
    <t>31.03.2014</t>
  </si>
  <si>
    <t>30.06.2014</t>
  </si>
  <si>
    <t>SN 150</t>
  </si>
  <si>
    <t>CAD/PLN</t>
  </si>
  <si>
    <t>CAD/USD</t>
  </si>
  <si>
    <t>30.09.2014</t>
  </si>
  <si>
    <t>31.12.2014</t>
  </si>
  <si>
    <t>31.03.2015</t>
  </si>
  <si>
    <t>31.12.2013 *</t>
  </si>
  <si>
    <t>31.03.2013 *</t>
  </si>
  <si>
    <t>30.06.2013 *</t>
  </si>
  <si>
    <t>30.09.2013 *</t>
  </si>
  <si>
    <t>30.06.2015</t>
  </si>
  <si>
    <t>30.09.2015</t>
  </si>
  <si>
    <t>31.12.2015</t>
  </si>
  <si>
    <t xml:space="preserve">Downstream </t>
  </si>
  <si>
    <t>EBITDA LIFO</t>
  </si>
  <si>
    <t xml:space="preserve">  Downstream</t>
  </si>
  <si>
    <t>PKN ORLEN S.A.</t>
  </si>
  <si>
    <t>PKN ORLEN 
S.A.</t>
  </si>
  <si>
    <t>ORLEN 
Lietuva</t>
  </si>
  <si>
    <t>-</t>
  </si>
  <si>
    <t>Key financial data
[PLN million]</t>
  </si>
  <si>
    <t>Sales revenues</t>
  </si>
  <si>
    <t>Operating Profit/(Loss) under LIFO increased by depreciation and amortisation (EBITDA LIFO) before impairment allowances **, including:</t>
  </si>
  <si>
    <t xml:space="preserve">  Retail</t>
  </si>
  <si>
    <t xml:space="preserve">  Upstream</t>
  </si>
  <si>
    <r>
      <t xml:space="preserve">  Corporate functions </t>
    </r>
    <r>
      <rPr>
        <vertAlign val="superscript"/>
        <sz val="10"/>
        <rFont val="Arial"/>
        <family val="2"/>
        <charset val="238"/>
      </rPr>
      <t>1</t>
    </r>
  </si>
  <si>
    <t>Operating Profit/(Loss) under LIFO increased by depreciation and amortisation (EBITDA LIFO), including:</t>
  </si>
  <si>
    <t xml:space="preserve">  PKN ORLEN S.A.</t>
  </si>
  <si>
    <t xml:space="preserve">  Unipetrol Group</t>
  </si>
  <si>
    <t xml:space="preserve">  ORLEN Lietuva Group</t>
  </si>
  <si>
    <t xml:space="preserve">  Other</t>
  </si>
  <si>
    <t>Operating Profit/(Loss) increased by depreciation and amortisation (EBITDA)</t>
  </si>
  <si>
    <t>Depreciation and amortisation, including:</t>
  </si>
  <si>
    <t>Operating Profit/(Loss) under LIFO (EBIT LIFO), including:</t>
  </si>
  <si>
    <t>Operating Profit/(Loss) (EBIT)</t>
  </si>
  <si>
    <t>Net Profit/(Loss)</t>
  </si>
  <si>
    <t>Net Profit/(Loss) attributable to equity owners of the Parent</t>
  </si>
  <si>
    <t>Total assets</t>
  </si>
  <si>
    <t>Equity</t>
  </si>
  <si>
    <t>Net debt</t>
  </si>
  <si>
    <t>Net cash - operating activities</t>
  </si>
  <si>
    <t>Net cash - investing activities</t>
  </si>
  <si>
    <r>
      <t xml:space="preserve">Return on capital employed (ROACE) [%] </t>
    </r>
    <r>
      <rPr>
        <b/>
        <vertAlign val="superscript"/>
        <sz val="10"/>
        <rFont val="Arial"/>
        <family val="2"/>
        <charset val="238"/>
      </rPr>
      <t>2</t>
    </r>
  </si>
  <si>
    <r>
      <t xml:space="preserve">Return on capital employed under LIFO (ROACE LIFO) [%] </t>
    </r>
    <r>
      <rPr>
        <b/>
        <vertAlign val="superscript"/>
        <sz val="10"/>
        <rFont val="Arial"/>
        <family val="2"/>
        <charset val="238"/>
      </rPr>
      <t>3</t>
    </r>
  </si>
  <si>
    <r>
      <t xml:space="preserve">Net financial leverage [%] </t>
    </r>
    <r>
      <rPr>
        <b/>
        <vertAlign val="superscript"/>
        <sz val="10"/>
        <rFont val="Arial"/>
        <family val="2"/>
        <charset val="238"/>
      </rPr>
      <t>4</t>
    </r>
  </si>
  <si>
    <r>
      <t xml:space="preserve">Net debt/Profit from operations under LIFO plus depreciation and amortisation for the last four quarters (EBITDA LIFO) </t>
    </r>
    <r>
      <rPr>
        <b/>
        <vertAlign val="superscript"/>
        <sz val="10"/>
        <rFont val="Arial"/>
        <family val="2"/>
        <charset val="238"/>
      </rPr>
      <t>6</t>
    </r>
  </si>
  <si>
    <r>
      <t xml:space="preserve">Net debt/Profit from operations plus depreciation and amortisation for the last four quarters (EBITDA) </t>
    </r>
    <r>
      <rPr>
        <b/>
        <vertAlign val="superscript"/>
        <sz val="10"/>
        <rFont val="Arial"/>
        <family val="2"/>
        <charset val="238"/>
      </rPr>
      <t>7</t>
    </r>
  </si>
  <si>
    <t>Net Profit/(Loss) attributable to equity owners of the Parent per share (EPS) [PLN/share]</t>
  </si>
  <si>
    <t>Effect of inventory valuation under LIFO
[PLN million]</t>
  </si>
  <si>
    <t>Effect of inventory valuation under LIFO on EBITDA, including:</t>
  </si>
  <si>
    <t>Unipetrol Group</t>
  </si>
  <si>
    <t>ORLEN Lietuva Group</t>
  </si>
  <si>
    <t>Other</t>
  </si>
  <si>
    <t>Q1
2013 *</t>
  </si>
  <si>
    <t>Q2
2013 *</t>
  </si>
  <si>
    <t>Q3
2013 *</t>
  </si>
  <si>
    <t>Q4
2013 *</t>
  </si>
  <si>
    <t>12 months
2013 *</t>
  </si>
  <si>
    <t>Q1
2014</t>
  </si>
  <si>
    <t>Q2
2014</t>
  </si>
  <si>
    <t>Q3
2014</t>
  </si>
  <si>
    <t>Q4
2014</t>
  </si>
  <si>
    <t>12 months
2014</t>
  </si>
  <si>
    <t>Q1
2015</t>
  </si>
  <si>
    <t>Q2
2015</t>
  </si>
  <si>
    <t>*) Restated data – change of consolidation method in accordance to IFRS 11 for Basell ORLEN Polyolefines Sp. z o.o. and Płocki Park Przysłowo-Technologiczny S.A. which are accounted for under the equity method instead of proportionate consolidation method.</t>
  </si>
  <si>
    <t>1) Includes Corporate Functions of the ORLEN Group companies as well as companies not included in any of the above segments.</t>
  </si>
  <si>
    <t>2) ROACE = profit from operations for the last four quarters after tax before impairment allowances of non-current assets / average capital employed (equity + net debt) for the last four quarters.</t>
  </si>
  <si>
    <t>3) ROACE LIFO = profit from operations for the last four quarters under LIFO after tax before impairment allowances of non-current assets /average capital employed (equity + net debt) for the last four quarters.</t>
  </si>
  <si>
    <t>4) Net financial leverage = net debt / equity – calculated at the end of the period.</t>
  </si>
  <si>
    <t xml:space="preserve">5) Covenants tested according to loan agreements excluding impairment of non-current assets. </t>
  </si>
  <si>
    <t>6) Interest bearing debt net of cash and cash equivalents at the end of the period / EBITDA LIFO based on the LIFO method for the last four quarters.</t>
  </si>
  <si>
    <t>7) Interest bearing debt net of cash and cash equivalents at the end of the period / EBITDA for the last four quarters.</t>
  </si>
  <si>
    <t>Key financial data</t>
  </si>
  <si>
    <t>Macroeconomic parameters</t>
  </si>
  <si>
    <t>Q1
2013</t>
  </si>
  <si>
    <t>Q2
2013</t>
  </si>
  <si>
    <t>Q3
2013</t>
  </si>
  <si>
    <t>Q4
2013</t>
  </si>
  <si>
    <t>12 months
2013</t>
  </si>
  <si>
    <t>Q3
2015</t>
  </si>
  <si>
    <t>Q4
2015</t>
  </si>
  <si>
    <t>12 months
2015</t>
  </si>
  <si>
    <t>Item</t>
  </si>
  <si>
    <t>Brent crude oil (USD/bbl)</t>
  </si>
  <si>
    <t>WTI crude oil (USD/bbl)</t>
  </si>
  <si>
    <t>Canadian Light Sweet crude oil (USD/bbl)</t>
  </si>
  <si>
    <r>
      <t>Henry Hub gas (USD/1000m</t>
    </r>
    <r>
      <rPr>
        <vertAlign val="superscript"/>
        <sz val="8"/>
        <rFont val="Arial"/>
        <family val="2"/>
        <charset val="238"/>
      </rPr>
      <t>3</t>
    </r>
    <r>
      <rPr>
        <sz val="8"/>
        <rFont val="Arial"/>
        <family val="2"/>
        <charset val="238"/>
      </rPr>
      <t>)</t>
    </r>
  </si>
  <si>
    <r>
      <t>Gas NGX AB-NIT (2A) (USD/1000m</t>
    </r>
    <r>
      <rPr>
        <vertAlign val="superscript"/>
        <sz val="8"/>
        <rFont val="Arial"/>
        <family val="2"/>
        <charset val="238"/>
      </rPr>
      <t>3</t>
    </r>
    <r>
      <rPr>
        <sz val="8"/>
        <rFont val="Arial"/>
        <family val="2"/>
        <charset val="238"/>
      </rPr>
      <t>)</t>
    </r>
  </si>
  <si>
    <t xml:space="preserve">Quotation of margins (crack margins) </t>
  </si>
  <si>
    <t>Gasoline</t>
  </si>
  <si>
    <t>Diesel oil</t>
  </si>
  <si>
    <t>Light heating oil</t>
  </si>
  <si>
    <t>Jet A-1 fuel</t>
  </si>
  <si>
    <t>Heavy heating oil</t>
  </si>
  <si>
    <t>Ethylene</t>
  </si>
  <si>
    <t>Propylene</t>
  </si>
  <si>
    <t>Toluene</t>
  </si>
  <si>
    <t>Benzene</t>
  </si>
  <si>
    <t>Butadiene</t>
  </si>
  <si>
    <t>Paraxsylene</t>
  </si>
  <si>
    <t>Exchange rates</t>
  </si>
  <si>
    <t>1) Based on exchange rates published by NBP, Czech Republic National Bank and Bank of Lithuania (for the years 2013-2014).</t>
  </si>
  <si>
    <t>Currency</t>
  </si>
  <si>
    <r>
      <t xml:space="preserve">Average exchange rates </t>
    </r>
    <r>
      <rPr>
        <b/>
        <vertAlign val="superscript"/>
        <sz val="8"/>
        <color indexed="9"/>
        <rFont val="Arial"/>
        <family val="2"/>
        <charset val="238"/>
      </rPr>
      <t>1)</t>
    </r>
  </si>
  <si>
    <r>
      <t xml:space="preserve">Period end exchange rates </t>
    </r>
    <r>
      <rPr>
        <b/>
        <vertAlign val="superscript"/>
        <sz val="8"/>
        <color indexed="9"/>
        <rFont val="Arial"/>
        <family val="2"/>
        <charset val="238"/>
      </rPr>
      <t>1)</t>
    </r>
  </si>
  <si>
    <t>Q1 2013</t>
  </si>
  <si>
    <t>Q2 2013</t>
  </si>
  <si>
    <t>Q3 2013</t>
  </si>
  <si>
    <t>Q4 2013</t>
  </si>
  <si>
    <t>Q1 2014</t>
  </si>
  <si>
    <t>Q2 2014</t>
  </si>
  <si>
    <t>Q3 2014</t>
  </si>
  <si>
    <t>Q4 2014</t>
  </si>
  <si>
    <t>Q1 2015</t>
  </si>
  <si>
    <t>Q2 2015</t>
  </si>
  <si>
    <t>Q3 2015</t>
  </si>
  <si>
    <t>Q4 2015</t>
  </si>
  <si>
    <r>
      <t xml:space="preserve">Fuel consumption </t>
    </r>
    <r>
      <rPr>
        <b/>
        <vertAlign val="superscript"/>
        <sz val="13.8"/>
        <rFont val="Arial"/>
        <family val="2"/>
        <charset val="238"/>
      </rPr>
      <t>1)</t>
    </r>
  </si>
  <si>
    <t xml:space="preserve">1) Estimates prepared based on data of Agencja Rynku Energii S.A., Lithuanian Statistical Office, Czech Statistical Office and Association of the German Petroleum Industry. </t>
  </si>
  <si>
    <t>Countries, 
(‘000 tonnes)</t>
  </si>
  <si>
    <t>Poland</t>
  </si>
  <si>
    <t>Lithuania</t>
  </si>
  <si>
    <t>Czech Republic</t>
  </si>
  <si>
    <t>Germany</t>
  </si>
  <si>
    <t>Item, 
PLN million</t>
  </si>
  <si>
    <t>Refining</t>
  </si>
  <si>
    <t>LIFO effect (Refining)</t>
  </si>
  <si>
    <t>Petrochemical</t>
  </si>
  <si>
    <t>LIFO effect (Petrochemical)</t>
  </si>
  <si>
    <t>Retail</t>
  </si>
  <si>
    <t>Upstream</t>
  </si>
  <si>
    <t>Corporate functions</t>
  </si>
  <si>
    <r>
      <t>Q1
2014
before impairment allowances</t>
    </r>
    <r>
      <rPr>
        <b/>
        <vertAlign val="superscript"/>
        <sz val="8"/>
        <color indexed="9"/>
        <rFont val="Arial"/>
        <family val="2"/>
        <charset val="238"/>
      </rPr>
      <t>1</t>
    </r>
  </si>
  <si>
    <r>
      <t>Q2
2014
before impairment allowances</t>
    </r>
    <r>
      <rPr>
        <b/>
        <vertAlign val="superscript"/>
        <sz val="8"/>
        <color indexed="9"/>
        <rFont val="Arial"/>
        <family val="2"/>
        <charset val="238"/>
      </rPr>
      <t>1</t>
    </r>
  </si>
  <si>
    <r>
      <t>Q3
2014
before impairment allowances</t>
    </r>
    <r>
      <rPr>
        <b/>
        <vertAlign val="superscript"/>
        <sz val="8"/>
        <color indexed="9"/>
        <rFont val="Arial"/>
        <family val="2"/>
        <charset val="238"/>
      </rPr>
      <t>1</t>
    </r>
  </si>
  <si>
    <r>
      <t>Q4
2014
before impairment allowances</t>
    </r>
    <r>
      <rPr>
        <b/>
        <vertAlign val="superscript"/>
        <sz val="8"/>
        <color indexed="9"/>
        <rFont val="Arial"/>
        <family val="2"/>
        <charset val="238"/>
      </rPr>
      <t>1</t>
    </r>
  </si>
  <si>
    <r>
      <t>12 months
2014
before impairment allowances</t>
    </r>
    <r>
      <rPr>
        <b/>
        <vertAlign val="superscript"/>
        <sz val="8"/>
        <color indexed="9"/>
        <rFont val="Arial"/>
        <family val="2"/>
        <charset val="238"/>
      </rPr>
      <t>1</t>
    </r>
  </si>
  <si>
    <r>
      <t>Q2
2015
before impairment allowances</t>
    </r>
    <r>
      <rPr>
        <b/>
        <vertAlign val="superscript"/>
        <sz val="8"/>
        <color indexed="9"/>
        <rFont val="Arial"/>
        <family val="2"/>
        <charset val="238"/>
      </rPr>
      <t>1</t>
    </r>
  </si>
  <si>
    <t>1) impairment allowances of assets according to IAS 36</t>
  </si>
  <si>
    <t>Other operating income</t>
  </si>
  <si>
    <t>Other operating expenses</t>
  </si>
  <si>
    <t>Other operating income/expenses, net</t>
  </si>
  <si>
    <t>Share in profit from investments accounted for under equity method</t>
  </si>
  <si>
    <t>Operating profit/(loss) under LIFO increased by depreciation and amortisation (EBITDA LIFO) before impairment allowances</t>
  </si>
  <si>
    <t>Operating profit/(loss) under LIFO increased by depreciation and amortisation (EBITDA LIFO)</t>
  </si>
  <si>
    <t>Operating profit/(loss) increased by depreciation and amortisation (EBITDA)</t>
  </si>
  <si>
    <t>Profit/(Loss) from operations under LIFO before impairment allowances</t>
  </si>
  <si>
    <t>Profit/(Loss) from operations under LIFO</t>
  </si>
  <si>
    <t>Profit/(Loss) from operations</t>
  </si>
  <si>
    <t>Sales (thousand tonnes)</t>
  </si>
  <si>
    <t xml:space="preserve">*) Restated data – change in consolidation method for Basell ORLEN Polyolefines Sp. z o.o. and Płocki Park Przemysłowo-Technologiczny S.A. in accordance with IFRS 11. </t>
  </si>
  <si>
    <t>Downstream Segment</t>
  </si>
  <si>
    <t>Retail Segment</t>
  </si>
  <si>
    <t>Operating profit/(loss) increased by depreciation and amortisation (EBITDA) before impairment allowances</t>
  </si>
  <si>
    <t>Upstream Segment</t>
  </si>
  <si>
    <t>Profit/(Loss) from operations before impairment allowances</t>
  </si>
  <si>
    <t>Corporate Functions</t>
  </si>
  <si>
    <t>Consolidated statement of profit or loss and other comprehensive income</t>
  </si>
  <si>
    <t>Statement of profit or loss</t>
  </si>
  <si>
    <t>Cost of sales</t>
  </si>
  <si>
    <t>Gross profit on sales</t>
  </si>
  <si>
    <t>Distribution expenses</t>
  </si>
  <si>
    <t>Administrative expenses</t>
  </si>
  <si>
    <t>Finance income</t>
  </si>
  <si>
    <t>Finance costs</t>
  </si>
  <si>
    <t>Net finance income and costs</t>
  </si>
  <si>
    <t>Profit/(Loss) before tax</t>
  </si>
  <si>
    <t>Tax expense</t>
  </si>
  <si>
    <t>Net profit/(loss)</t>
  </si>
  <si>
    <t>Items of other comprehensive income:</t>
  </si>
  <si>
    <t>which will not be reclassified into profit or loss</t>
  </si>
  <si>
    <t>Foreign exchange differences on subsidiaries from consolidation</t>
  </si>
  <si>
    <t>Total items of other comprehensive income</t>
  </si>
  <si>
    <t>Total net comprehensive income</t>
  </si>
  <si>
    <t>Net profit/(loss) attributable to</t>
  </si>
  <si>
    <t>equity owners of the parent</t>
  </si>
  <si>
    <t>non-controlling interest</t>
  </si>
  <si>
    <t>Total net comprehensive income attributable to</t>
  </si>
  <si>
    <t>Net profit/(loss) and diluted net profit/(loss) per share attributable to equity owners of the parent (in PLN per share)</t>
  </si>
  <si>
    <t>ASSETS</t>
  </si>
  <si>
    <t>Property, plant and equipment</t>
  </si>
  <si>
    <t>Investment property</t>
  </si>
  <si>
    <t>Intangible assets</t>
  </si>
  <si>
    <t>Perpetual usufruct of land</t>
  </si>
  <si>
    <t>Investments accounted for under equity method</t>
  </si>
  <si>
    <t>Financial assets available for sale</t>
  </si>
  <si>
    <t>Deferred tax assets</t>
  </si>
  <si>
    <t>Non-current assets</t>
  </si>
  <si>
    <t>Inventories</t>
  </si>
  <si>
    <t>Trade and other receivables</t>
  </si>
  <si>
    <t>Other financial assets</t>
  </si>
  <si>
    <t>Current tax assets</t>
  </si>
  <si>
    <t>Cash and cash equivalents</t>
  </si>
  <si>
    <t>Non-current assets classified as held for sale</t>
  </si>
  <si>
    <t>Current assets</t>
  </si>
  <si>
    <t>EQUITY AND LIABILITIES</t>
  </si>
  <si>
    <t>EQUITY</t>
  </si>
  <si>
    <t>Share capital</t>
  </si>
  <si>
    <t>Share premium</t>
  </si>
  <si>
    <t>Hedging reserve</t>
  </si>
  <si>
    <t>Revaluation reserve</t>
  </si>
  <si>
    <t>Retained earnings</t>
  </si>
  <si>
    <t>Total equity attributable to equity owners of the parent</t>
  </si>
  <si>
    <t>Non-controlling interest</t>
  </si>
  <si>
    <t>Total equity</t>
  </si>
  <si>
    <t>LIABILITIES</t>
  </si>
  <si>
    <t xml:space="preserve">Provisions </t>
  </si>
  <si>
    <t>Deferred tax liabilities</t>
  </si>
  <si>
    <t>Deferred income</t>
  </si>
  <si>
    <t>Non-current liabilities</t>
  </si>
  <si>
    <t>Trade and other liabilities</t>
  </si>
  <si>
    <t>Current tax liabilities</t>
  </si>
  <si>
    <t>Provisions</t>
  </si>
  <si>
    <t>Other financial liabilities</t>
  </si>
  <si>
    <t>Liabilities directly associated with assets classified as held for sale</t>
  </si>
  <si>
    <t>Current liabilities</t>
  </si>
  <si>
    <t>Total liabilities</t>
  </si>
  <si>
    <t>Total equity and liabilities</t>
  </si>
  <si>
    <t>Consolidated statement of financial position</t>
  </si>
  <si>
    <t>Consolidated statement of cash flows</t>
  </si>
  <si>
    <t>Cash flows – operating activities</t>
  </si>
  <si>
    <t xml:space="preserve">Net profit/(Loss) </t>
  </si>
  <si>
    <t>Adjustments for:</t>
  </si>
  <si>
    <t>Depreciation and amortisation</t>
  </si>
  <si>
    <t>Foreign exchange (gain)/loss</t>
  </si>
  <si>
    <t>Interest, net</t>
  </si>
  <si>
    <t>Dividends</t>
  </si>
  <si>
    <t>(Profit)/Loss on investing activities</t>
  </si>
  <si>
    <t>Change in provisions</t>
  </si>
  <si>
    <t>Change in working capital</t>
  </si>
  <si>
    <t>inventories</t>
  </si>
  <si>
    <t>receivables</t>
  </si>
  <si>
    <t>liabilities</t>
  </si>
  <si>
    <t>Other adjustments</t>
  </si>
  <si>
    <t>Income tax (paid)</t>
  </si>
  <si>
    <t>Net cash provided by/(used in) operating activities</t>
  </si>
  <si>
    <t>Cash flows – investing activities</t>
  </si>
  <si>
    <t>Acquisition of property, plant and equipment, intangible assets and perpetual usufruct of land</t>
  </si>
  <si>
    <t>Disposal of property, plant and equipment, intangible assets and perpetual usufruct of land</t>
  </si>
  <si>
    <t>Acquisition of shares</t>
  </si>
  <si>
    <t>Disposal of shares</t>
  </si>
  <si>
    <t>Acquisition of securities and deposits</t>
  </si>
  <si>
    <t>Disposal of securities and deposits</t>
  </si>
  <si>
    <t>Interest received</t>
  </si>
  <si>
    <t>Deposits, net</t>
  </si>
  <si>
    <t>Dividends received</t>
  </si>
  <si>
    <t>Proceeds/(Outflows) from borrowings granted</t>
  </si>
  <si>
    <t>Net cash (used) in investing activities</t>
  </si>
  <si>
    <t>Cash flows from financing activities</t>
  </si>
  <si>
    <t>Proceeds from loans and borrowings received</t>
  </si>
  <si>
    <t>Debt securities issued</t>
  </si>
  <si>
    <t>Repayment of loans and borrowings</t>
  </si>
  <si>
    <t>Repurchase of debt securities</t>
  </si>
  <si>
    <t xml:space="preserve">Interest paid </t>
  </si>
  <si>
    <t>Dividend paid</t>
  </si>
  <si>
    <t>Payments of liabilities under finance lease agreements</t>
  </si>
  <si>
    <t>Grands received</t>
  </si>
  <si>
    <t xml:space="preserve">Other </t>
  </si>
  <si>
    <t>Net cash provided by/(used in) financing activities</t>
  </si>
  <si>
    <t>Net (decrease) in cash and cash equivalents</t>
  </si>
  <si>
    <t>Effect of exchange rate changes</t>
  </si>
  <si>
    <t>Cash and cash equivalents, beginning of the period</t>
  </si>
  <si>
    <t>Cash and cash equivalents, end of the period</t>
  </si>
  <si>
    <t>Production volume</t>
  </si>
  <si>
    <t>Production
(‘000 tonnes)</t>
  </si>
  <si>
    <t>Downstream
Segment</t>
  </si>
  <si>
    <t>Crude oil throughput</t>
  </si>
  <si>
    <r>
      <t xml:space="preserve">Light distillates
</t>
    </r>
    <r>
      <rPr>
        <sz val="8"/>
        <rFont val="Arial"/>
        <family val="2"/>
        <charset val="238"/>
      </rPr>
      <t>[gasoline, LPG]</t>
    </r>
  </si>
  <si>
    <r>
      <t xml:space="preserve">Medium distillates
</t>
    </r>
    <r>
      <rPr>
        <sz val="8"/>
        <rFont val="Arial"/>
        <family val="2"/>
        <charset val="238"/>
      </rPr>
      <t>[diesel oil, light heating oil, jet fuel]</t>
    </r>
  </si>
  <si>
    <r>
      <t xml:space="preserve">Heavy fractions
</t>
    </r>
    <r>
      <rPr>
        <sz val="8"/>
        <rFont val="Arial"/>
        <family val="2"/>
        <charset val="238"/>
      </rPr>
      <t>[heavy heating oil, asphalt, oils]</t>
    </r>
  </si>
  <si>
    <r>
      <t xml:space="preserve">Monomers
</t>
    </r>
    <r>
      <rPr>
        <sz val="8"/>
        <rFont val="Arial"/>
        <family val="2"/>
        <charset val="238"/>
      </rPr>
      <t>[ethylene, propylene]</t>
    </r>
  </si>
  <si>
    <r>
      <t xml:space="preserve">Polymers
</t>
    </r>
    <r>
      <rPr>
        <sz val="8"/>
        <rFont val="Arial"/>
        <family val="2"/>
        <charset val="238"/>
      </rPr>
      <t>[polyethylene, polypropylene]</t>
    </r>
  </si>
  <si>
    <r>
      <t xml:space="preserve">Aromas
</t>
    </r>
    <r>
      <rPr>
        <sz val="8"/>
        <rFont val="Arial"/>
        <family val="2"/>
        <charset val="238"/>
      </rPr>
      <t>[benzene, toluene, paraxylene, ortoxylene]</t>
    </r>
  </si>
  <si>
    <r>
      <t xml:space="preserve">Fertilizers
</t>
    </r>
    <r>
      <rPr>
        <sz val="8"/>
        <rFont val="Arial"/>
        <family val="2"/>
        <charset val="238"/>
      </rPr>
      <t>[CANWIL, ammonium nitrate, ammonium sulphate, other]</t>
    </r>
  </si>
  <si>
    <r>
      <t xml:space="preserve">Plastics
</t>
    </r>
    <r>
      <rPr>
        <sz val="8"/>
        <rFont val="Arial"/>
        <family val="2"/>
        <charset val="238"/>
      </rPr>
      <t>[PVC, PVC granulate]</t>
    </r>
  </si>
  <si>
    <t>Total production</t>
  </si>
  <si>
    <t>Q1 2013 *</t>
  </si>
  <si>
    <t>Q2 2013 *</t>
  </si>
  <si>
    <t>Q3 2013 *</t>
  </si>
  <si>
    <t>Q4 2013 *</t>
  </si>
  <si>
    <t>12 mpnths 2013 *</t>
  </si>
  <si>
    <t>12 months 2014</t>
  </si>
  <si>
    <t>ORLEN
Group</t>
  </si>
  <si>
    <t>Unipetrol
Group</t>
  </si>
  <si>
    <t>Anwil
Group</t>
  </si>
  <si>
    <t>Sales volume</t>
  </si>
  <si>
    <t>Sales
(‘000 tonnes)</t>
  </si>
  <si>
    <t>Light distillates
[gasoline, LPG]</t>
  </si>
  <si>
    <t>Medium distillates
[diesel oil, light heating oil, jet fuel]</t>
  </si>
  <si>
    <t>Heavy fractions
[heavy heating oil, asphalt, oils]</t>
  </si>
  <si>
    <t>Monomers
[ethylene, propylene]</t>
  </si>
  <si>
    <t>Polymers
[polyethylene, polypropylene]</t>
  </si>
  <si>
    <t>Aromas
[benzene, toluene, paraxylene, ortoxylene]</t>
  </si>
  <si>
    <t>Fertilizers
[CANWIL, ammonium nitrate, ammonium sulphate, other]</t>
  </si>
  <si>
    <t>Plastics
[PVC, PVC processing]</t>
  </si>
  <si>
    <t>ORLEN Group - total</t>
  </si>
  <si>
    <r>
      <t>Q1
2015
before impairment allowances</t>
    </r>
    <r>
      <rPr>
        <b/>
        <vertAlign val="superscript"/>
        <sz val="8"/>
        <color indexed="9"/>
        <rFont val="Arial"/>
        <family val="2"/>
        <charset val="238"/>
      </rPr>
      <t>1</t>
    </r>
  </si>
  <si>
    <r>
      <t>Q3
2015
before impairment allowances</t>
    </r>
    <r>
      <rPr>
        <b/>
        <vertAlign val="superscript"/>
        <sz val="8"/>
        <color indexed="9"/>
        <rFont val="Arial"/>
        <family val="2"/>
        <charset val="238"/>
      </rPr>
      <t>1</t>
    </r>
  </si>
  <si>
    <t>EBIT LIFO</t>
  </si>
  <si>
    <r>
      <t>Q4
2015
before impairment allowances</t>
    </r>
    <r>
      <rPr>
        <b/>
        <vertAlign val="superscript"/>
        <sz val="8"/>
        <color indexed="9"/>
        <rFont val="Arial"/>
        <family val="2"/>
        <charset val="238"/>
      </rPr>
      <t>1</t>
    </r>
  </si>
  <si>
    <t>Depreciation</t>
  </si>
  <si>
    <r>
      <t>N/D</t>
    </r>
    <r>
      <rPr>
        <b/>
        <vertAlign val="superscript"/>
        <sz val="8.5"/>
        <rFont val="Arial"/>
        <family val="2"/>
        <charset val="238"/>
      </rPr>
      <t>5</t>
    </r>
  </si>
  <si>
    <t>Q1
2016</t>
  </si>
  <si>
    <t>Q2
2016</t>
  </si>
  <si>
    <t>Q3
2016</t>
  </si>
  <si>
    <t>Q4
2016</t>
  </si>
  <si>
    <t>12 months
2016</t>
  </si>
  <si>
    <r>
      <t>Q1
2016
before impairment allowances</t>
    </r>
    <r>
      <rPr>
        <b/>
        <vertAlign val="superscript"/>
        <sz val="8"/>
        <color indexed="9"/>
        <rFont val="Arial"/>
        <family val="2"/>
        <charset val="238"/>
      </rPr>
      <t>1</t>
    </r>
  </si>
  <si>
    <t>31.03.2016</t>
  </si>
  <si>
    <t>30.06.2016</t>
  </si>
  <si>
    <t>30.09.2016</t>
  </si>
  <si>
    <t>31.12.2016</t>
  </si>
  <si>
    <t>Profit before tax</t>
  </si>
  <si>
    <t>actuarial gains and losses</t>
  </si>
  <si>
    <t>deferred tax</t>
  </si>
  <si>
    <t>which were or will be reclassified into profit or loss</t>
  </si>
  <si>
    <t>fair value measurement of investment property as at the date of reclassification</t>
  </si>
  <si>
    <t xml:space="preserve">     hedging instruments</t>
  </si>
  <si>
    <t>Loans, borrowings and bonds</t>
  </si>
  <si>
    <t>Loans and borrowings</t>
  </si>
  <si>
    <t>Cash flows from operating activities</t>
  </si>
  <si>
    <t>Foreign exchange (profit)/loss</t>
  </si>
  <si>
    <t>Cash flows from investing activities</t>
  </si>
  <si>
    <t>Sale of subsidiary</t>
  </si>
  <si>
    <t>Repayments of loans and borrowings</t>
  </si>
  <si>
    <t>Interest paid</t>
  </si>
  <si>
    <t>Net increase/(decrease) in cash and cash equivalents</t>
  </si>
  <si>
    <t>Q1 2016</t>
  </si>
  <si>
    <t>Q2 2016</t>
  </si>
  <si>
    <t>Q3 2016</t>
  </si>
  <si>
    <t>Q4 2016</t>
  </si>
  <si>
    <t>Other assets</t>
  </si>
  <si>
    <t>Equity attributable to owners of the parent</t>
  </si>
  <si>
    <t>Non-controlling interests</t>
  </si>
  <si>
    <t>Liabilities directly associated with assets classified 
as held for sale</t>
  </si>
  <si>
    <t>Acquisition of shares adjusted for received cash</t>
  </si>
  <si>
    <t>Bonds issued</t>
  </si>
  <si>
    <r>
      <t>Q2
2016
before impairment allowances</t>
    </r>
    <r>
      <rPr>
        <b/>
        <vertAlign val="superscript"/>
        <sz val="8"/>
        <color indexed="9"/>
        <rFont val="Arial"/>
        <family val="2"/>
        <charset val="238"/>
      </rPr>
      <t>1</t>
    </r>
  </si>
  <si>
    <r>
      <t>Q3
2016
before impairment allowances</t>
    </r>
    <r>
      <rPr>
        <b/>
        <vertAlign val="superscript"/>
        <sz val="8"/>
        <color indexed="9"/>
        <rFont val="Arial"/>
        <family val="2"/>
        <charset val="238"/>
      </rPr>
      <t>1</t>
    </r>
  </si>
  <si>
    <r>
      <t>12 months
2015
before impairment allowances</t>
    </r>
    <r>
      <rPr>
        <b/>
        <vertAlign val="superscript"/>
        <sz val="8"/>
        <color indexed="9"/>
        <rFont val="Arial"/>
        <family val="2"/>
        <charset val="238"/>
      </rPr>
      <t>1</t>
    </r>
  </si>
  <si>
    <t>Impairment</t>
  </si>
  <si>
    <t>Net cash from operating activities</t>
  </si>
  <si>
    <t>Dividends paid</t>
  </si>
  <si>
    <t>Net cash from / (used in) financing activities</t>
  </si>
  <si>
    <r>
      <t>Q4
2016
before impairment allowances</t>
    </r>
    <r>
      <rPr>
        <b/>
        <vertAlign val="superscript"/>
        <sz val="8"/>
        <color indexed="9"/>
        <rFont val="Arial"/>
        <family val="2"/>
        <charset val="238"/>
      </rPr>
      <t>1</t>
    </r>
  </si>
  <si>
    <r>
      <t>12 months
2016
before impairment allowances</t>
    </r>
    <r>
      <rPr>
        <b/>
        <vertAlign val="superscript"/>
        <sz val="8"/>
        <color indexed="9"/>
        <rFont val="Arial"/>
        <family val="2"/>
        <charset val="238"/>
      </rPr>
      <t>1</t>
    </r>
  </si>
  <si>
    <t>12 months 2016</t>
  </si>
  <si>
    <t>Q1
2017</t>
  </si>
  <si>
    <t>Q2
2017</t>
  </si>
  <si>
    <t>Q3
2017</t>
  </si>
  <si>
    <t>Q4
2017</t>
  </si>
  <si>
    <t>12 months
2017</t>
  </si>
  <si>
    <t>Q1 2017</t>
  </si>
  <si>
    <t>Q2 2017</t>
  </si>
  <si>
    <t>Q3 2017</t>
  </si>
  <si>
    <t>Q4 2017</t>
  </si>
  <si>
    <r>
      <t>Q1
2017
before impairment allowances</t>
    </r>
    <r>
      <rPr>
        <b/>
        <vertAlign val="superscript"/>
        <sz val="8"/>
        <color indexed="9"/>
        <rFont val="Arial"/>
        <family val="2"/>
        <charset val="238"/>
      </rPr>
      <t>1</t>
    </r>
  </si>
  <si>
    <r>
      <t>Q2
2017
before impairment allowances</t>
    </r>
    <r>
      <rPr>
        <b/>
        <vertAlign val="superscript"/>
        <sz val="8"/>
        <color indexed="9"/>
        <rFont val="Arial"/>
        <family val="2"/>
        <charset val="238"/>
      </rPr>
      <t>1</t>
    </r>
  </si>
  <si>
    <r>
      <t>Q3
2017
before impairment allowances</t>
    </r>
    <r>
      <rPr>
        <b/>
        <vertAlign val="superscript"/>
        <sz val="8"/>
        <color indexed="9"/>
        <rFont val="Arial"/>
        <family val="2"/>
        <charset val="238"/>
      </rPr>
      <t>1</t>
    </r>
  </si>
  <si>
    <r>
      <t>Q4
2017
before impairment allowances</t>
    </r>
    <r>
      <rPr>
        <b/>
        <vertAlign val="superscript"/>
        <sz val="8"/>
        <color indexed="9"/>
        <rFont val="Arial"/>
        <family val="2"/>
        <charset val="238"/>
      </rPr>
      <t>1</t>
    </r>
  </si>
  <si>
    <r>
      <t>12 months
2017
before impairment allowances</t>
    </r>
    <r>
      <rPr>
        <b/>
        <vertAlign val="superscript"/>
        <sz val="8"/>
        <color indexed="9"/>
        <rFont val="Arial"/>
        <family val="2"/>
        <charset val="238"/>
      </rPr>
      <t>1</t>
    </r>
  </si>
  <si>
    <t>31.03.2017</t>
  </si>
  <si>
    <t>30.06.2017</t>
  </si>
  <si>
    <t>30.09.2017</t>
  </si>
  <si>
    <t>31.12.2017</t>
  </si>
  <si>
    <t>12 months 2017</t>
  </si>
  <si>
    <r>
      <t>N/D</t>
    </r>
    <r>
      <rPr>
        <b/>
        <vertAlign val="superscript"/>
        <sz val="8"/>
        <rFont val="Arial"/>
        <family val="2"/>
        <charset val="238"/>
      </rPr>
      <t>5</t>
    </r>
  </si>
  <si>
    <t>n/a</t>
  </si>
  <si>
    <t>Exchange differences on translating foreign operations</t>
  </si>
  <si>
    <t>Other liabilities</t>
  </si>
  <si>
    <t>Operating expenses</t>
  </si>
  <si>
    <t>exchange differences on translating foreign operations</t>
  </si>
  <si>
    <t>Medium distillates
[diesel oil, light heating oil]</t>
  </si>
  <si>
    <t>Redemption of bonds</t>
  </si>
  <si>
    <t xml:space="preserve">change in balances of settlements due to compensation from insurers in Unipetrol Group
</t>
  </si>
  <si>
    <t>Other adjustments, incl.:</t>
  </si>
  <si>
    <t>Settlement of instruments not subject to hedge accounting</t>
  </si>
  <si>
    <t>rights granted free of charge</t>
  </si>
  <si>
    <t>recognition/(reversal) of impairment allowances of property, plant and equipment and intangible assets</t>
  </si>
  <si>
    <t>Q1
2018</t>
  </si>
  <si>
    <t>Q2
2018</t>
  </si>
  <si>
    <t>Q3
2018</t>
  </si>
  <si>
    <t>Q4
2018</t>
  </si>
  <si>
    <t>12 months
2018</t>
  </si>
  <si>
    <t>Q1 2018</t>
  </si>
  <si>
    <t>Q2 2018</t>
  </si>
  <si>
    <t>Q3 2018</t>
  </si>
  <si>
    <t>Q4 2018</t>
  </si>
  <si>
    <r>
      <t>Q1
2018
before impairment allowances</t>
    </r>
    <r>
      <rPr>
        <b/>
        <vertAlign val="superscript"/>
        <sz val="8"/>
        <color indexed="9"/>
        <rFont val="Arial"/>
        <family val="2"/>
        <charset val="238"/>
      </rPr>
      <t>1</t>
    </r>
  </si>
  <si>
    <r>
      <t>Q2
2018
before impairment allowances</t>
    </r>
    <r>
      <rPr>
        <b/>
        <vertAlign val="superscript"/>
        <sz val="8"/>
        <color indexed="9"/>
        <rFont val="Arial"/>
        <family val="2"/>
        <charset val="238"/>
      </rPr>
      <t>1</t>
    </r>
  </si>
  <si>
    <r>
      <t>Q3
2018
before impairment allowances</t>
    </r>
    <r>
      <rPr>
        <b/>
        <vertAlign val="superscript"/>
        <sz val="8"/>
        <color indexed="9"/>
        <rFont val="Arial"/>
        <family val="2"/>
        <charset val="238"/>
      </rPr>
      <t>1</t>
    </r>
  </si>
  <si>
    <t>Q4
2018
before impairment allowances1</t>
  </si>
  <si>
    <t>12 months
2018
before impairment allowances1</t>
  </si>
  <si>
    <t>31.03.2018</t>
  </si>
  <si>
    <t>30.06.2018</t>
  </si>
  <si>
    <t>30.09.2018</t>
  </si>
  <si>
    <t>31.12.2018</t>
  </si>
  <si>
    <t>revenues from sales of finished goods and services</t>
  </si>
  <si>
    <t>revenues from sales of merchandise and raw materials</t>
  </si>
  <si>
    <t>cost of finished goods and services sold</t>
  </si>
  <si>
    <t>cost of merchandise and raw materials sold</t>
  </si>
  <si>
    <t>current tax</t>
  </si>
  <si>
    <t>Other comprehensive income:</t>
  </si>
  <si>
    <t>which will not be reclassified subsequently into profit or loss</t>
  </si>
  <si>
    <t>gains/(losses) on investments in equity instruments at fair value through other comprehensive income</t>
  </si>
  <si>
    <t>which will be reclassified into profit or loss</t>
  </si>
  <si>
    <t xml:space="preserve">Derivatives </t>
  </si>
  <si>
    <t>Derivatives</t>
  </si>
  <si>
    <t>Liabilities from contracts with customers</t>
  </si>
  <si>
    <t>Loans and bonds</t>
  </si>
  <si>
    <t>rights received free of charge</t>
  </si>
  <si>
    <t>Settlement of derivatives not designated as hedge accounting</t>
  </si>
  <si>
    <t>(Loss)/reversal of loss due to impairment of financial instruments</t>
  </si>
  <si>
    <t>Profit from operations</t>
  </si>
  <si>
    <t>Net profit</t>
  </si>
  <si>
    <t>hedging costs</t>
  </si>
  <si>
    <t>Net profit attributable to</t>
  </si>
  <si>
    <t>Net profit and diluted net profit per share attributable to equity owners of the parent (in PLN per share)</t>
  </si>
  <si>
    <t>Equity attributable to equity owners of the parent</t>
  </si>
  <si>
    <t>Redemption of non-controlling shares Unipetrol a.s.</t>
  </si>
  <si>
    <t>to equity owners of the parent</t>
  </si>
  <si>
    <t>to non-controlling interest</t>
  </si>
  <si>
    <t>12 months 2018</t>
  </si>
  <si>
    <t>12 months
2018 ***</t>
  </si>
  <si>
    <t>(Profit)/Loss on investing activities, incl.:</t>
  </si>
  <si>
    <r>
      <t>Q4
2018</t>
    </r>
    <r>
      <rPr>
        <b/>
        <vertAlign val="superscript"/>
        <sz val="8"/>
        <color indexed="9"/>
        <rFont val="Arial"/>
        <family val="2"/>
        <charset val="238"/>
      </rPr>
      <t>2</t>
    </r>
  </si>
  <si>
    <r>
      <t>Q4
2018
before impairment allowances</t>
    </r>
    <r>
      <rPr>
        <b/>
        <vertAlign val="superscript"/>
        <sz val="8"/>
        <color indexed="9"/>
        <rFont val="Arial"/>
        <family val="2"/>
        <charset val="238"/>
      </rPr>
      <t>1,2</t>
    </r>
  </si>
  <si>
    <r>
      <t>12 months
2018</t>
    </r>
    <r>
      <rPr>
        <b/>
        <vertAlign val="superscript"/>
        <sz val="8"/>
        <color indexed="9"/>
        <rFont val="Arial"/>
        <family val="2"/>
        <charset val="238"/>
      </rPr>
      <t>2</t>
    </r>
  </si>
  <si>
    <r>
      <t>12 months
2018
before impairment allowances</t>
    </r>
    <r>
      <rPr>
        <b/>
        <vertAlign val="superscript"/>
        <sz val="8"/>
        <color indexed="9"/>
        <rFont val="Arial"/>
        <family val="2"/>
        <charset val="238"/>
      </rPr>
      <t>1,2</t>
    </r>
  </si>
  <si>
    <t>12 months
2018 **</t>
  </si>
  <si>
    <t>12 months
2018 *</t>
  </si>
  <si>
    <t>Net cash from/(used in) operating activities</t>
  </si>
  <si>
    <t>Q1
2019</t>
  </si>
  <si>
    <t>Q2
2019</t>
  </si>
  <si>
    <t>Q3
2019</t>
  </si>
  <si>
    <t>Q4
2019</t>
  </si>
  <si>
    <t>12 months
2019</t>
  </si>
  <si>
    <t>Q1 2019</t>
  </si>
  <si>
    <t>Q2 2019</t>
  </si>
  <si>
    <t>Q3 2019</t>
  </si>
  <si>
    <t>Q4 2019</t>
  </si>
  <si>
    <r>
      <t>Q1
2019
before impairment allowances</t>
    </r>
    <r>
      <rPr>
        <b/>
        <vertAlign val="superscript"/>
        <sz val="8"/>
        <color indexed="9"/>
        <rFont val="Arial"/>
        <family val="2"/>
        <charset val="238"/>
      </rPr>
      <t>1</t>
    </r>
  </si>
  <si>
    <r>
      <t>Q2
2019
before impairment allowances</t>
    </r>
    <r>
      <rPr>
        <b/>
        <vertAlign val="superscript"/>
        <sz val="8"/>
        <color indexed="9"/>
        <rFont val="Arial"/>
        <family val="2"/>
        <charset val="238"/>
      </rPr>
      <t>1</t>
    </r>
  </si>
  <si>
    <r>
      <t>Q3
2019
before impairment allowances</t>
    </r>
    <r>
      <rPr>
        <b/>
        <vertAlign val="superscript"/>
        <sz val="8"/>
        <color indexed="9"/>
        <rFont val="Arial"/>
        <family val="2"/>
        <charset val="238"/>
      </rPr>
      <t>1</t>
    </r>
  </si>
  <si>
    <r>
      <t>Q4
2019
before impairment allowances</t>
    </r>
    <r>
      <rPr>
        <b/>
        <vertAlign val="superscript"/>
        <sz val="8"/>
        <color indexed="9"/>
        <rFont val="Arial"/>
        <family val="2"/>
        <charset val="238"/>
      </rPr>
      <t>1</t>
    </r>
  </si>
  <si>
    <r>
      <t>12 months
2019
before impairment allowances</t>
    </r>
    <r>
      <rPr>
        <b/>
        <vertAlign val="superscript"/>
        <sz val="8"/>
        <color indexed="9"/>
        <rFont val="Arial"/>
        <family val="2"/>
        <charset val="238"/>
      </rPr>
      <t>1</t>
    </r>
  </si>
  <si>
    <t>31.03.2019</t>
  </si>
  <si>
    <t>30.06.2019</t>
  </si>
  <si>
    <t>30.09.2019</t>
  </si>
  <si>
    <t>31.12.2019</t>
  </si>
  <si>
    <t>hedging instruments</t>
  </si>
  <si>
    <t xml:space="preserve"> </t>
  </si>
  <si>
    <t>Rights of use assets</t>
  </si>
  <si>
    <t xml:space="preserve">Long-term lease receivables </t>
  </si>
  <si>
    <t>Short-term lease receivables</t>
  </si>
  <si>
    <t>Lease liabilities</t>
  </si>
  <si>
    <t>Repayment of loans</t>
  </si>
  <si>
    <t>Interest paid from loans and bonds</t>
  </si>
  <si>
    <t>Interest paid on lease</t>
  </si>
  <si>
    <t>Net cash (used) in financing activities</t>
  </si>
  <si>
    <t>including restricted cash</t>
  </si>
  <si>
    <t>Acquisition of property, plant and equipment, 
intangible assets and rights of use assets</t>
  </si>
  <si>
    <t>Disposal of property, plant and equipment, 
intangible assets and rights of use assets</t>
  </si>
  <si>
    <t>Segment revenues</t>
  </si>
  <si>
    <t>External revenues</t>
  </si>
  <si>
    <t>Inter-segment revenues</t>
  </si>
  <si>
    <r>
      <t>Q4
2018
before impairment allowances</t>
    </r>
    <r>
      <rPr>
        <b/>
        <vertAlign val="superscript"/>
        <sz val="8"/>
        <color indexed="9"/>
        <rFont val="Arial"/>
        <family val="2"/>
        <charset val="238"/>
      </rPr>
      <t>1</t>
    </r>
  </si>
  <si>
    <t>***) In the 12 months of 2018, the Group adjusted in the line penalties and compensations penalties received for improper execution of the contract of the power plant CCGT in Płock in the amount of PLN 190 million, and adjusted the purchase price of non-current asset.</t>
  </si>
  <si>
    <t>2)  In the 12 months of 2018, the Group adjusted in the line penalties and compensations penalties received for improper execution of the contract of the power plant CCGT in Płock in the amount of PLN 190 million, and adjusted the purchase price of non-current asset.</t>
  </si>
  <si>
    <t>**)  In the 12 months of 2018, the Group adjusted in the line penalties and compensations penalties received for improper execution of the contract of the power plant CCGT in Płock in the amount of PLN 190 million, and adjusted the purchase price of non-current asset.</t>
  </si>
  <si>
    <t>Increases in non-current assets ****</t>
  </si>
  <si>
    <t>Increases in non-current assets ***</t>
  </si>
  <si>
    <t>Increases in non-current assets **</t>
  </si>
  <si>
    <t>Effect of changes in exchange rates</t>
  </si>
  <si>
    <t>***) In accordance with IFRS 16 Leases, the "increase in non-current assets" item includes rights-of-use - in the interests of consistency, the data for the I quarter of 2019 were also updated.</t>
  </si>
  <si>
    <t>****) In accordance with IFRS 16 Leases, the "increase in non-current assets" item includes rights-of-use - in the interests of consistency, the data for the I quarter of 2019 were also updated.</t>
  </si>
  <si>
    <t>**) In accordance with IFRS 16 Leases, the "increase in non-current assets" item includes rights-of-use - in the interests of consistency, the data for the I quarter of 2019 were also updated.</t>
  </si>
  <si>
    <t>Net interest</t>
  </si>
  <si>
    <t>Change in cash related to purchase of non-controlling interest of UNIPETROL, a.s</t>
  </si>
  <si>
    <t>Proceeds from loans received</t>
  </si>
  <si>
    <t>12 months 2019</t>
  </si>
  <si>
    <t>recognition/(reversal) of impairment allowances of property, 
plant and equipment and intangible assets</t>
  </si>
  <si>
    <t>short-term and low-value lease payments</t>
  </si>
  <si>
    <t>12 months 
2015</t>
  </si>
  <si>
    <t>settlement and valuation of derivative financial instruments</t>
  </si>
  <si>
    <t>security deposits</t>
  </si>
  <si>
    <t>change in settlements of settled derivatives not designated for hedge accounting purposes</t>
  </si>
  <si>
    <t>Q1
2020</t>
  </si>
  <si>
    <t>Q2
2020</t>
  </si>
  <si>
    <t>Q3
2020</t>
  </si>
  <si>
    <t>Q4
2020</t>
  </si>
  <si>
    <t>12 months
2020</t>
  </si>
  <si>
    <t>Q1 2020</t>
  </si>
  <si>
    <t>Q2 2020</t>
  </si>
  <si>
    <t>Q3 2020</t>
  </si>
  <si>
    <t>Q4 2020</t>
  </si>
  <si>
    <t>Q1
2020
before impairment allowances1</t>
  </si>
  <si>
    <t>31.03.2020</t>
  </si>
  <si>
    <t>30.06.2020</t>
  </si>
  <si>
    <t>30.09.2020</t>
  </si>
  <si>
    <t>31.12.2020</t>
  </si>
  <si>
    <t>**) Impairment allowances of non-current assets included in: 
- II quarter of 2014 in the amount of PLN (5.0) billion concerned mainly ORLEN Lietuva of PLN (4.2) billion, refinery part in Unipetrol Group of PLN (0.7) billion and in Spolana from Anwil Group and Rafineria Jedlicze Group in total of PLN (0.1) billion,
- IV quarter of 2014 of PLN in the amount of PLN (0.3) billion regarding ORLEN Upstream Group activities in Canada,
- II quarter of 2015 in the amount of PLN (0.4) billion mainly regarding assets of ORLEN Upstream Group,
- III quarter of 2015 in the amount of PLN (0.1) billion mainly regarding petrochemical part in Unipetrol Group,
- IV quarter of 2015 in the amount of PLN (0.4) billion mainly regarding upstream assets of ORLEN Upstream in Canada,
- IV quarter of 2016 in the amount of PLN 0.2 billion concerned mainly refinery part in Unipetrol Group of PLN 0.3 billion, regarding ORLEN Upstream Group activities in Poland and ORLEN Oil Group in total of PLN (0.1) billion,
- IV quarter of 2017 of PLN in the amount of PLN (0.1) billion regarding ORLEN Upstream Group activities in Poland,
- IV quarter of 2018 of PLN in the amount of PLN 0.7 billion mainly regarding downstream part in Unipetrol Group,
- III quarter of 2019 of PLN in the amount of PLN (0.1) billion regarding ORLEN Upstream Group activities in Poland,
- IV quarter of 2019 of PLN in the amount of PLN (0.1) billion regarding ORLEN Upstream Group activities in Poland,
- I quarter of 2020 in the amount of PLN (0.5) billion mainly regarding assets of ORLEN Upstream Group.</t>
  </si>
  <si>
    <t>Share in profit from investments accounted for using the equity method</t>
  </si>
  <si>
    <t>recognition/(reversal) of impairment allowances of property, plant and equipment, intangible assets  and other non-current assets</t>
  </si>
  <si>
    <t>inventories, incl.:</t>
  </si>
  <si>
    <t>impairment allowances of inventories to net realizable value</t>
  </si>
  <si>
    <t>Short term deposits</t>
  </si>
  <si>
    <t>Gross profit/(loss) on sales</t>
  </si>
  <si>
    <t xml:space="preserve">  Energa</t>
  </si>
  <si>
    <t xml:space="preserve">  Refining</t>
  </si>
  <si>
    <t xml:space="preserve">  Energy</t>
  </si>
  <si>
    <t xml:space="preserve">  Petrochemical</t>
  </si>
  <si>
    <t>Q1
2019*</t>
  </si>
  <si>
    <t>Q2
2019*</t>
  </si>
  <si>
    <t>Q3
2019*</t>
  </si>
  <si>
    <t>Q4
2019*</t>
  </si>
  <si>
    <t>12 months
2019*</t>
  </si>
  <si>
    <t>Q1
2020*</t>
  </si>
  <si>
    <t xml:space="preserve">Energy </t>
  </si>
  <si>
    <r>
      <t>Q1
2019
before impairment allowances</t>
    </r>
    <r>
      <rPr>
        <b/>
        <vertAlign val="superscript"/>
        <sz val="8"/>
        <color indexed="9"/>
        <rFont val="Arial"/>
        <family val="2"/>
        <charset val="238"/>
      </rPr>
      <t>*/**</t>
    </r>
  </si>
  <si>
    <r>
      <t>Q2
2019
before impairment allowances</t>
    </r>
    <r>
      <rPr>
        <b/>
        <vertAlign val="superscript"/>
        <sz val="8"/>
        <color indexed="9"/>
        <rFont val="Arial"/>
        <family val="2"/>
        <charset val="238"/>
      </rPr>
      <t>*/**</t>
    </r>
  </si>
  <si>
    <r>
      <t>Q3
2019
before impairment allowances</t>
    </r>
    <r>
      <rPr>
        <b/>
        <vertAlign val="superscript"/>
        <sz val="8"/>
        <color indexed="9"/>
        <rFont val="Arial"/>
        <family val="2"/>
        <charset val="238"/>
      </rPr>
      <t>*/**</t>
    </r>
  </si>
  <si>
    <r>
      <t>Q4
2019
before impairment allowances</t>
    </r>
    <r>
      <rPr>
        <b/>
        <vertAlign val="superscript"/>
        <sz val="8"/>
        <color indexed="9"/>
        <rFont val="Arial"/>
        <family val="2"/>
        <charset val="238"/>
      </rPr>
      <t>*/**</t>
    </r>
  </si>
  <si>
    <r>
      <t>12 months
2019
before impairment allowances</t>
    </r>
    <r>
      <rPr>
        <b/>
        <vertAlign val="superscript"/>
        <sz val="8"/>
        <color indexed="9"/>
        <rFont val="Arial"/>
        <family val="2"/>
        <charset val="238"/>
      </rPr>
      <t>*/**</t>
    </r>
  </si>
  <si>
    <t>Q1
2020
before impairment allowances*/**</t>
  </si>
  <si>
    <t>Q2
2020
before impairment allowances**</t>
  </si>
  <si>
    <t>Q3
2020
before impairment allowances**</t>
  </si>
  <si>
    <t>Q4
2020
before impairment allowances**</t>
  </si>
  <si>
    <t>12 months
2020
before impairment allowances**</t>
  </si>
  <si>
    <t>**) Iimpairment allowances of assets according to IAS 36</t>
  </si>
  <si>
    <t>Increases in non-current assets</t>
  </si>
  <si>
    <t>Refining Segment</t>
  </si>
  <si>
    <t>Petrochemical Segment</t>
  </si>
  <si>
    <t>Energy Segment</t>
  </si>
  <si>
    <t>Operating profit/(loss) increased by depreciation and amortisation (EBITDA) before impairment allowances**</t>
  </si>
  <si>
    <t>Operating profit/(loss) increased by depreciation and amortisation (EBITDA)**</t>
  </si>
  <si>
    <t>Profit/(Loss) from operations before impairment allowances**</t>
  </si>
  <si>
    <t>Profit/(Loss) from operations**</t>
  </si>
  <si>
    <t>Macroeconomic situation</t>
  </si>
  <si>
    <t>Table of contents</t>
  </si>
  <si>
    <t>Selected financial data</t>
  </si>
  <si>
    <t>Selected operating data</t>
  </si>
  <si>
    <t>*) Refining, Petrochemical and Energy: restated data.</t>
  </si>
  <si>
    <t>*) Restated data.</t>
  </si>
  <si>
    <t>Operating Profit/(Loss) under LIFO increased by depreciation and amortisation (EBITDA LIFO) before impairment allowances **,***, including:</t>
  </si>
  <si>
    <t>Operating Profit/(Loss) under LIFO increased by depreciation and amortisation (EBITDA LIFO)***, including:</t>
  </si>
  <si>
    <t>Operating Profit/(Loss) increased by depreciation and amortisation (EBITDA)***</t>
  </si>
  <si>
    <t>Operating Profit/(Loss) under LIFO (EBIT LIFO)***, including:</t>
  </si>
  <si>
    <t>Operating Profit/(Loss) (EBIT)***</t>
  </si>
  <si>
    <t>Energy***</t>
  </si>
  <si>
    <t>EBITDA LIFO***</t>
  </si>
  <si>
    <t>*)  In the 12 and 3 month period ended 2018, the Group adjusted in the line penalties and compensations penalties received for improper execution of the contract of the power plant CCGT in Płock in the amount of PLN 190 million, and adjusted the purchase price of non-current asset.</t>
  </si>
  <si>
    <t>Investments accounted for using the equity method</t>
  </si>
  <si>
    <t>Proceeds from loans and  borrowings received</t>
  </si>
  <si>
    <t>Payments of liabilities under lease agreements</t>
  </si>
  <si>
    <r>
      <t>Q2
2019
before impairment allowances</t>
    </r>
    <r>
      <rPr>
        <b/>
        <vertAlign val="superscript"/>
        <sz val="8"/>
        <color indexed="9"/>
        <rFont val="Arial"/>
        <family val="2"/>
        <charset val="238"/>
      </rPr>
      <t>**</t>
    </r>
  </si>
  <si>
    <t>Other operating income**</t>
  </si>
  <si>
    <t>Margins</t>
  </si>
  <si>
    <t>Fuel consumption</t>
  </si>
  <si>
    <t>CashFlow '13-'15</t>
  </si>
  <si>
    <t>CashFlow '16-'17</t>
  </si>
  <si>
    <t>CashFlow '19</t>
  </si>
  <si>
    <t>Key financial data '13-'19</t>
  </si>
  <si>
    <t>EBITDA, EBIT, Depreciat. '13-'19</t>
  </si>
  <si>
    <t>Downstream '13-'19</t>
  </si>
  <si>
    <t>P&amp;L '13-'17</t>
  </si>
  <si>
    <t>P&amp;L '18</t>
  </si>
  <si>
    <t>Balance sheet '13-'15</t>
  </si>
  <si>
    <t>Balance sheet '16</t>
  </si>
  <si>
    <t>Balance sheet '17-'18</t>
  </si>
  <si>
    <t>Production '13-'19</t>
  </si>
  <si>
    <t>Sales '13-'19</t>
  </si>
  <si>
    <t>Selected operational and financial data by business segments</t>
  </si>
  <si>
    <t>CashFlow '18</t>
  </si>
  <si>
    <t>CashFlow '20</t>
  </si>
  <si>
    <t>Q1 2019*</t>
  </si>
  <si>
    <t>Q2 2019*</t>
  </si>
  <si>
    <t>Q3 2019*</t>
  </si>
  <si>
    <t>Q4 2019*</t>
  </si>
  <si>
    <t>12 months 2019*</t>
  </si>
  <si>
    <t>Q1 2020*</t>
  </si>
  <si>
    <t>(gain) on bargain purchase of the ENERGA Group</t>
  </si>
  <si>
    <t>***) In the 3 month period ended June 30, 2020 including provisional recognition of gain on bargain purchase of 80% shares of ENERGA in the amount of PLN 4 062 million.</t>
  </si>
  <si>
    <t>**) In the 3 month period ended June 30, 2020 including provisional recognition of gain on bargain purchase of 80% shares of ENERGA in the amount of PLN 4 062 million.</t>
  </si>
  <si>
    <t>12 months 2020</t>
  </si>
  <si>
    <t>Acquisition of shares lowered by cash, incl.:</t>
  </si>
  <si>
    <t>of the ENERGA Group</t>
  </si>
  <si>
    <t>Net cash flows from loans</t>
  </si>
  <si>
    <t>Q1
2021</t>
  </si>
  <si>
    <t>Q2
2021</t>
  </si>
  <si>
    <t>Q3
2021</t>
  </si>
  <si>
    <t>Q4
2021</t>
  </si>
  <si>
    <t>12 months
2021</t>
  </si>
  <si>
    <t>Q1 2021</t>
  </si>
  <si>
    <t>Q2 2021</t>
  </si>
  <si>
    <t>Q3 2021</t>
  </si>
  <si>
    <t>Q4 2021</t>
  </si>
  <si>
    <t>Q2
2021
before impairment allowances**</t>
  </si>
  <si>
    <t>Q3
2021
before impairment allowances**</t>
  </si>
  <si>
    <t>Q4
2021
before impairment allowances**</t>
  </si>
  <si>
    <t>12 months
2021
before impairment allowances**</t>
  </si>
  <si>
    <t>Q1
2021
before impairment allowances**</t>
  </si>
  <si>
    <t>`</t>
  </si>
  <si>
    <t>30.09.2021</t>
  </si>
  <si>
    <t>31.12.2021</t>
  </si>
  <si>
    <t>settlement of grants for property rights</t>
  </si>
  <si>
    <t>Acquisition of property, plant and equipment, intangible assets and rights of use assets</t>
  </si>
  <si>
    <t>Acquisition of shares lowered by cash</t>
  </si>
  <si>
    <t>Disposal of property, plant and equipment, intangible assets and rights of use assets</t>
  </si>
  <si>
    <t>Change in the ownership structure in Baltic Power</t>
  </si>
  <si>
    <r>
      <t>Brent / URAL differential (USD/bbl)</t>
    </r>
    <r>
      <rPr>
        <vertAlign val="superscript"/>
        <sz val="8"/>
        <rFont val="Arial"/>
        <family val="2"/>
        <charset val="238"/>
      </rPr>
      <t>1</t>
    </r>
  </si>
  <si>
    <r>
      <t xml:space="preserve">Model downstream margin (USD/bbl) </t>
    </r>
    <r>
      <rPr>
        <vertAlign val="superscript"/>
        <sz val="8"/>
        <rFont val="Arial"/>
        <family val="2"/>
        <charset val="238"/>
      </rPr>
      <t>2</t>
    </r>
  </si>
  <si>
    <r>
      <t xml:space="preserve">Model refining margin (USD/bbl) </t>
    </r>
    <r>
      <rPr>
        <vertAlign val="superscript"/>
        <sz val="8"/>
        <rFont val="Arial"/>
        <family val="2"/>
        <charset val="238"/>
      </rPr>
      <t>3</t>
    </r>
  </si>
  <si>
    <r>
      <t>Model petrochemical margin (EUR/t)</t>
    </r>
    <r>
      <rPr>
        <vertAlign val="superscript"/>
        <sz val="8"/>
        <rFont val="Arial"/>
        <family val="2"/>
        <charset val="238"/>
      </rPr>
      <t xml:space="preserve"> 4</t>
    </r>
  </si>
  <si>
    <r>
      <t xml:space="preserve">Model olefin margin (EUR/t) </t>
    </r>
    <r>
      <rPr>
        <vertAlign val="superscript"/>
        <sz val="8"/>
        <rFont val="Arial"/>
        <family val="2"/>
        <charset val="238"/>
      </rPr>
      <t>5</t>
    </r>
  </si>
  <si>
    <r>
      <t xml:space="preserve">Electricity (PLN/MWh) </t>
    </r>
    <r>
      <rPr>
        <vertAlign val="superscript"/>
        <sz val="8"/>
        <rFont val="Arial"/>
        <family val="2"/>
        <charset val="238"/>
      </rPr>
      <t xml:space="preserve"> </t>
    </r>
    <r>
      <rPr>
        <vertAlign val="superscript"/>
        <sz val="9"/>
        <rFont val="Arial"/>
        <family val="2"/>
        <charset val="238"/>
      </rPr>
      <t>6</t>
    </r>
  </si>
  <si>
    <r>
      <t xml:space="preserve">Natural gas (PLN/MWh) </t>
    </r>
    <r>
      <rPr>
        <vertAlign val="superscript"/>
        <sz val="8"/>
        <rFont val="Arial"/>
        <family val="2"/>
        <charset val="238"/>
      </rPr>
      <t xml:space="preserve"> </t>
    </r>
    <r>
      <rPr>
        <vertAlign val="superscript"/>
        <sz val="9"/>
        <rFont val="Arial"/>
        <family val="2"/>
        <charset val="238"/>
      </rPr>
      <t>6</t>
    </r>
  </si>
  <si>
    <r>
      <t xml:space="preserve">Refining products (USD/t) </t>
    </r>
    <r>
      <rPr>
        <b/>
        <vertAlign val="superscript"/>
        <sz val="8"/>
        <rFont val="Arial"/>
        <family val="2"/>
        <charset val="238"/>
      </rPr>
      <t>7</t>
    </r>
  </si>
  <si>
    <r>
      <t xml:space="preserve">Petrochemical products (EUR/t) </t>
    </r>
    <r>
      <rPr>
        <b/>
        <vertAlign val="superscript"/>
        <sz val="8"/>
        <rFont val="Arial"/>
        <family val="2"/>
        <charset val="238"/>
      </rPr>
      <t>7</t>
    </r>
  </si>
  <si>
    <r>
      <t xml:space="preserve">Polyethylene </t>
    </r>
    <r>
      <rPr>
        <vertAlign val="superscript"/>
        <sz val="8"/>
        <rFont val="Arial"/>
        <family val="2"/>
        <charset val="238"/>
      </rPr>
      <t>8</t>
    </r>
  </si>
  <si>
    <r>
      <t xml:space="preserve">Polypropylene </t>
    </r>
    <r>
      <rPr>
        <vertAlign val="superscript"/>
        <sz val="8"/>
        <rFont val="Arial"/>
        <family val="2"/>
        <charset val="238"/>
      </rPr>
      <t>8</t>
    </r>
  </si>
  <si>
    <t>2) Model downstream margin (MDM) = Revenues (90.7% Products = 22.8% Gasoline + 44.2% Diesel oil + 15.3% HHO + 1.0% SN 150 + 2.9% Ethylene + 2.1% Propylene + 1.2% Benzene + 1.2% PX) – Expenses (100% input = 6.5% Brent crude oil + 91.1% URAL crude oil + 2.4% natural gas).</t>
  </si>
  <si>
    <t>3) Model refining margin = Revenues (Products (93.5%) = 36% Gasoline + 43% Diesel oil + 14.5% HHO) minus expenses (100% input: Brent crude oil and other raw materials valued at Brent crude); product prices based on USD/bbl quotations.</t>
  </si>
  <si>
    <t>4) Model petrochemical margin = Revenues (98% Products = 44% HDPE + 7% LDPE + 35% PP homo + 12% PP copo) – products prices based on contract quotations minus expenses (100% input = 75% Naphtha + 25% LS VGO) – products prices based on spot quotations.</t>
  </si>
  <si>
    <r>
      <t>5)</t>
    </r>
    <r>
      <rPr>
        <sz val="7"/>
        <rFont val="Times New Roman"/>
        <family val="1"/>
        <charset val="238"/>
      </rPr>
      <t xml:space="preserve"> </t>
    </r>
    <r>
      <rPr>
        <sz val="6"/>
        <rFont val="Arial"/>
        <family val="2"/>
        <charset val="238"/>
      </rPr>
      <t>Model petrochemical margin of olefins = Revenues (100% Products = 50% Ethylene + 30% Propylene + 10% Benzene + 10% Toluene) – products prices based on contract quotations minus expenses (100% input = 75% Naphtha + 25% LS VGO); products prices based on quotations. Starting from 2016 Model petrochemical margin of olefins = Revenues (100% Products = 0.85*Ethylene*54% + 0.92*Propylene*28% + 0.84*Glycols*9% + 0.81*Butadiene*6% + 0.8*Ethylene Oxide*3%) minus expenses (100% Input = 100% Nafta); products prices based on quotations.</t>
    </r>
  </si>
  <si>
    <t>6) Based on quotation published by Towarowa Giełda Energii (TGE).</t>
  </si>
  <si>
    <r>
      <t>8)</t>
    </r>
    <r>
      <rPr>
        <sz val="7"/>
        <rFont val="Times New Roman"/>
        <family val="1"/>
        <charset val="238"/>
      </rPr>
      <t xml:space="preserve"> </t>
    </r>
    <r>
      <rPr>
        <sz val="6"/>
        <rFont val="Arial"/>
        <family val="2"/>
        <charset val="238"/>
      </rPr>
      <t>Margin (crack) for polymers calculated as difference between quotations of polymers and monomers.</t>
    </r>
  </si>
  <si>
    <r>
      <t>7)</t>
    </r>
    <r>
      <rPr>
        <sz val="7"/>
        <rFont val="Times New Roman"/>
        <family val="1"/>
        <charset val="238"/>
      </rPr>
      <t xml:space="preserve"> </t>
    </r>
    <r>
      <rPr>
        <sz val="6"/>
        <rFont val="Arial"/>
        <family val="2"/>
        <charset val="238"/>
      </rPr>
      <t>Margins (crack) for refining and petrochemical products (excluding polymers) calculated as difference between a quotation of given product and a quotation of Brent DTD crude oil.</t>
    </r>
  </si>
  <si>
    <t>CashFlow '21</t>
  </si>
  <si>
    <t>Q1
2021*</t>
  </si>
  <si>
    <t>Q2
2020*</t>
  </si>
  <si>
    <t>**)  In the 3 month period ended June 30, 2020 including provisional recognition of gain on bargain purchase of 80% shares of ENERGA in the amount of PLN 4 062 million.</t>
  </si>
  <si>
    <t>Grants received</t>
  </si>
  <si>
    <t>(Loss)/reversal of loss due to impairment of trade receivables</t>
  </si>
  <si>
    <t>(Loss)/reversal of loss due to impairment of loans and interest on trade receivables</t>
  </si>
  <si>
    <t>12 months 2021</t>
  </si>
  <si>
    <t>share in other comprehensive income of investments accounted for using the equity method</t>
  </si>
  <si>
    <t>Q1
2022</t>
  </si>
  <si>
    <t>Q1 2022</t>
  </si>
  <si>
    <t>Q2
2022</t>
  </si>
  <si>
    <t>Q3
2022</t>
  </si>
  <si>
    <t>Q4
2022</t>
  </si>
  <si>
    <t>12 months
2022</t>
  </si>
  <si>
    <t>Q2 2022</t>
  </si>
  <si>
    <t>Q3 2022</t>
  </si>
  <si>
    <t>Q4 2022</t>
  </si>
  <si>
    <t>Q1
2022
before impairment allowances**</t>
  </si>
  <si>
    <t>Q2
2022
before impairment allowances**</t>
  </si>
  <si>
    <t>Q3
2022
before impairment allowances**</t>
  </si>
  <si>
    <t>Q4
2022
before impairment allowances**</t>
  </si>
  <si>
    <t>12 months
2022
before impairment allowances**</t>
  </si>
  <si>
    <t>30.06.2022</t>
  </si>
  <si>
    <t>30.09.2022</t>
  </si>
  <si>
    <t>31.12.2022</t>
  </si>
  <si>
    <t>31.03.2022</t>
  </si>
  <si>
    <t>change in settlements of settled cash flow hedging instruments</t>
  </si>
  <si>
    <t>12 months 2022</t>
  </si>
  <si>
    <t>NGL (Natural Gas Liquids)</t>
  </si>
  <si>
    <t>Energy_Upstream</t>
  </si>
  <si>
    <t>- LPG</t>
  </si>
  <si>
    <t>Historical data</t>
  </si>
  <si>
    <t>EBITDA, EBIT, Depreciation</t>
  </si>
  <si>
    <t>Energy</t>
  </si>
  <si>
    <t>P&amp;L</t>
  </si>
  <si>
    <t>Balance sheet</t>
  </si>
  <si>
    <t>CashFlow</t>
  </si>
  <si>
    <t>Production</t>
  </si>
  <si>
    <t>Sales</t>
  </si>
  <si>
    <t>N/D</t>
  </si>
  <si>
    <t>Refinery production</t>
  </si>
  <si>
    <t>Light distillates, including:</t>
  </si>
  <si>
    <t>- gasolines</t>
  </si>
  <si>
    <t>Medium distillates, including:</t>
  </si>
  <si>
    <t>- diesel oil</t>
  </si>
  <si>
    <t>- light heating oil</t>
  </si>
  <si>
    <t>- jet fuel</t>
  </si>
  <si>
    <t>Heavy fractions, including:</t>
  </si>
  <si>
    <t>Monomers, including:</t>
  </si>
  <si>
    <t>Polymers, including:</t>
  </si>
  <si>
    <t>Aromas, including:</t>
  </si>
  <si>
    <t>Fertilizers, including:</t>
  </si>
  <si>
    <t>Plastics, including:</t>
  </si>
  <si>
    <t>Petrochemical production</t>
  </si>
  <si>
    <t>- heavy heating oil</t>
  </si>
  <si>
    <t>- asphalt</t>
  </si>
  <si>
    <t>- oils</t>
  </si>
  <si>
    <t>- ethylene</t>
  </si>
  <si>
    <t>- propylene</t>
  </si>
  <si>
    <t>- polyethylene</t>
  </si>
  <si>
    <t>- polypropylene</t>
  </si>
  <si>
    <t>- benzene</t>
  </si>
  <si>
    <t>- toluene</t>
  </si>
  <si>
    <t>- paraxylene</t>
  </si>
  <si>
    <t>- ortoxylene</t>
  </si>
  <si>
    <t>- CANWIL</t>
  </si>
  <si>
    <t>- amonium nitrate</t>
  </si>
  <si>
    <t>- amonium sulphate</t>
  </si>
  <si>
    <t>- other fertilizers</t>
  </si>
  <si>
    <t>- PVC</t>
  </si>
  <si>
    <t>- PVC granulate</t>
  </si>
  <si>
    <t>Crude oil</t>
  </si>
  <si>
    <t>Natural gas</t>
  </si>
  <si>
    <t>1) Begining from January 2021, according with the functioning of crude oil market a change in URAL/Brent Differential presentation was implemented.
     a) Price of Urals &lt; Price of Brent – the differential is presented with a negative sign [-] and has positive impact of financial results due to cheaper input,
     b) Price of Urals &gt; Price of Brent – the differential is presented with a positive sign [+] and has negative impact of financial results due to more expensive input.
In order to ensure comparability the historical data for 2013-2020 were corrected.
From January 1st of 2022 differential is calculated based on actual share of processed crude oils types in given period. Spot market quotations.</t>
  </si>
  <si>
    <t>Selected operating data for Energy and Upstream Segment</t>
  </si>
  <si>
    <t>Number of days (in period)</t>
  </si>
  <si>
    <t>Total production (crude oil + natural gas + NGL) ( boe/d)</t>
  </si>
  <si>
    <t>Canada</t>
  </si>
  <si>
    <t>Total sales (crude oil + natural gas + NGL) ( boe/d)</t>
  </si>
  <si>
    <t>Crude oil sales (bbl/d)</t>
  </si>
  <si>
    <t>Natural gas sales (boe/d)</t>
  </si>
  <si>
    <t>NGL sales (Natural Gas Liquids) (boe/d)</t>
  </si>
  <si>
    <t>2P reserves at the end of period (million boe)</t>
  </si>
  <si>
    <t>Energy distribution - volume of provided energy (TWh)</t>
  </si>
  <si>
    <t>Energy sales on retail market (TWh)</t>
  </si>
  <si>
    <t>Energy sales on wholesale market (TWh)</t>
  </si>
  <si>
    <t>Gross energy production (TWh), including:</t>
  </si>
  <si>
    <t>from RES (TWh)</t>
  </si>
  <si>
    <t>Installed capacity (GWe), including:</t>
  </si>
  <si>
    <t>from RES (MWe)</t>
  </si>
  <si>
    <t>bd</t>
  </si>
  <si>
    <t>Energy sales (TWh)</t>
  </si>
  <si>
    <t>recognition/(reversal) of impairment allowances of property, plant and equipment, intangible assets and other non-current assets</t>
  </si>
  <si>
    <t>Acquisition of financial assets in ORLEN VC</t>
  </si>
  <si>
    <t>N/D5</t>
  </si>
  <si>
    <t>**) Impairment allowances of non-current assets included in: 
- III quarter of 2019 of PLN in the amount of PLN (0.1) billion regarding ORLEN Upstream Group activities in Poland.
- IV quarter of 2019 of PLN in the amount of PLN (0.1) billion regarding ORLEN Upstream Group activities in Poland.
- I quarter of 2020 in the amount of PLN (0.5) billion mainly regarding assets of ORLEN Upstream Group.
- II quarter of 2020 in the amount of PLN (0,2) billion mainly regarding assets of ORLEN Upstream Group.
- IV quarter of 2020 in the amount of PLN (0,9) billion mainly regarding assets of ORLEN Upstream Group.
- IV quarter of 2021 in the amount of PLN 0,9 billion mainly regarding assets of ORLEN Upstream Group.
- II quarter of 2022 in the amount of PLN (2,9) billion mainly regarding assets of PKN ORLEN and ORLEN Lietuva Group.</t>
  </si>
  <si>
    <t>Q2
2021*</t>
  </si>
  <si>
    <t>30.06.2021*</t>
  </si>
  <si>
    <t>31.03.2021</t>
  </si>
  <si>
    <t>Net increase/(decrease) in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</si>
</sst>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0\ &quot;zł&quot;;[Red]\-#,##0\ &quot;zł&quot;"/>
    <numFmt numFmtId="44" formatCode="_-* #,##0.00\ &quot;zł&quot;_-;\-* #,##0.00\ &quot;zł&quot;_-;_-* &quot;-&quot;??\ &quot;zł&quot;_-;_-@_-"/>
    <numFmt numFmtId="164" formatCode="_-* #,##0.00\ _z_ł_-;\-* #,##0.00\ _z_ł_-;_-* &quot;-&quot;??\ _z_ł_-;_-@_-"/>
    <numFmt numFmtId="165" formatCode="_(* #,##0_);_(* \(#,##0\);_(* &quot;-&quot;_);_(@_)"/>
    <numFmt numFmtId="166" formatCode="#,##0&quot;zł&quot;;[Red]\-#,##0&quot;zł&quot;"/>
    <numFmt numFmtId="167" formatCode="#,##0.00&quot;zł&quot;;\-#,##0.00&quot;zł&quot;"/>
    <numFmt numFmtId="168" formatCode="\$#,##0\ ;\(\$#,##0\)"/>
    <numFmt numFmtId="169" formatCode="_-* #,##0.00\ [$€]_-;\-* #,##0.00\ [$€]_-;_-* &quot;-&quot;??\ [$€]_-;_-@_-"/>
    <numFmt numFmtId="170" formatCode="#,##0.0000_);[Red]\(#,##0.0000\)"/>
    <numFmt numFmtId="171" formatCode="#,##0_);\(#,##0\)"/>
    <numFmt numFmtId="172" formatCode="#,##0.0%_);\(#,##0.0%\)"/>
    <numFmt numFmtId="173" formatCode="#,##0.0_);\(#,##0.0\)"/>
    <numFmt numFmtId="174" formatCode="0.00%;\(0.00%\)"/>
    <numFmt numFmtId="175" formatCode="_-* #,##0_z_ł_-;\-* #,##0_z_ł_-;_-* &quot;-&quot;_z_ł_-;_-@_-"/>
    <numFmt numFmtId="176" formatCode="_-* #,##0.00\ &quot;Sk&quot;_-;\-* #,##0.00\ &quot;Sk&quot;_-;_-* &quot;-&quot;??\ &quot;Sk&quot;_-;_-@_-"/>
    <numFmt numFmtId="177" formatCode="#,##0.0_)\x;\(#,##0.0\)\x"/>
    <numFmt numFmtId="178" formatCode="_-* #,##0&quot;zł&quot;_-;\-* #,##0&quot;zł&quot;_-;_-* &quot;-&quot;&quot;zł&quot;_-;_-@_-"/>
    <numFmt numFmtId="179" formatCode="[Blue]0%_);[Red]\(0%\)"/>
    <numFmt numFmtId="180" formatCode="\$#,##0.00_);\$\(#,##0.00\)"/>
    <numFmt numFmtId="181" formatCode="yyyy"/>
    <numFmt numFmtId="182" formatCode="\P\L\N\ #,##0.00_);\P\L\N\ \(#,##0.00\)"/>
    <numFmt numFmtId="183" formatCode="#,##0.0"/>
    <numFmt numFmtId="184" formatCode="0.0"/>
    <numFmt numFmtId="185" formatCode="_-* #,##0\ _z_ł_-;\-* #,##0\ _z_ł_-;_-* &quot;-&quot;??\ _z_ł_-;_-@_-"/>
    <numFmt numFmtId="186" formatCode="#,##0.000"/>
    <numFmt numFmtId="187" formatCode="_-* #,##0.0\ _z_ł_-;\-* #,##0.0\ _z_ł_-;_-* &quot;-&quot;??\ _z_ł_-;_-@_-"/>
    <numFmt numFmtId="188" formatCode="_-* #,##0.0\ _z_ł_-;\-* #,##0.0\ _z_ł_-;_-* &quot;-&quot;?\ _z_ł_-;_-@_-"/>
    <numFmt numFmtId="189" formatCode="_(#,##0_);_(\(#,##0\);_(&quot;0&quot;_);_(@_)"/>
    <numFmt numFmtId="190" formatCode="_(#,##0.00_);_(\(#,##0.00\);_(&quot;0&quot;_);_(@_)"/>
    <numFmt numFmtId="191" formatCode="_(#,##0_);_(\(#,##0\);_(&quot;-&quot;_);_(@_)"/>
    <numFmt numFmtId="192" formatCode="_(#,##0.0_);_(\(#,##0.0\);_(&quot;-&quot;_);_(@_)"/>
    <numFmt numFmtId="193" formatCode="_(#,##0.00_);_(\(#,##0.00\);_(&quot;-&quot;_);_(@_)"/>
    <numFmt numFmtId="194" formatCode="#,##0.00_);\(#,##0.00\)"/>
  </numFmts>
  <fonts count="116">
    <font>
      <sz val="10"/>
      <name val="Arial"/>
      <charset val="238"/>
    </font>
    <font>
      <sz val="8"/>
      <name val="Arial"/>
      <family val="2"/>
      <charset val="238"/>
    </font>
    <font>
      <sz val="9"/>
      <name val="Arial"/>
      <family val="2"/>
      <charset val="238"/>
    </font>
    <font>
      <b/>
      <sz val="8"/>
      <name val="Arial"/>
      <family val="2"/>
    </font>
    <font>
      <b/>
      <sz val="10"/>
      <name val="Arial"/>
      <family val="2"/>
      <charset val="238"/>
    </font>
    <font>
      <i/>
      <sz val="8"/>
      <name val="Arial"/>
      <family val="2"/>
      <charset val="238"/>
    </font>
    <font>
      <b/>
      <sz val="9"/>
      <name val="Arial"/>
      <family val="2"/>
      <charset val="238"/>
    </font>
    <font>
      <sz val="10"/>
      <name val="Times New Roman"/>
      <family val="1"/>
    </font>
    <font>
      <b/>
      <i/>
      <sz val="8"/>
      <name val="Arial"/>
      <family val="2"/>
      <charset val="238"/>
    </font>
    <font>
      <b/>
      <sz val="8"/>
      <color indexed="9"/>
      <name val="Arial"/>
      <family val="2"/>
      <charset val="238"/>
    </font>
    <font>
      <sz val="10"/>
      <color indexed="8"/>
      <name val="Arial"/>
      <family val="2"/>
    </font>
    <font>
      <b/>
      <sz val="6"/>
      <name val="Arial"/>
      <family val="2"/>
      <charset val="238"/>
    </font>
    <font>
      <sz val="6"/>
      <name val="Arial"/>
      <family val="2"/>
      <charset val="238"/>
    </font>
    <font>
      <b/>
      <sz val="10"/>
      <name val="Times New Roman"/>
      <family val="1"/>
    </font>
    <font>
      <sz val="11"/>
      <color indexed="8"/>
      <name val="Czcionka tekstu podstawowego"/>
      <family val="2"/>
      <charset val="238"/>
    </font>
    <font>
      <sz val="8"/>
      <color indexed="62"/>
      <name val="Arial"/>
      <family val="2"/>
      <charset val="238"/>
    </font>
    <font>
      <sz val="10"/>
      <name val="Arial CE"/>
    </font>
    <font>
      <sz val="11"/>
      <color indexed="8"/>
      <name val="Calibri"/>
      <family val="2"/>
      <charset val="238"/>
    </font>
    <font>
      <sz val="11"/>
      <color indexed="9"/>
      <name val="Czcionka tekstu podstawowego"/>
      <family val="2"/>
      <charset val="238"/>
    </font>
    <font>
      <sz val="11"/>
      <color indexed="26"/>
      <name val="Calibri"/>
      <family val="2"/>
      <charset val="238"/>
    </font>
    <font>
      <sz val="10"/>
      <color indexed="10"/>
      <name val="Arial"/>
      <family val="2"/>
    </font>
    <font>
      <b/>
      <sz val="10"/>
      <color indexed="8"/>
      <name val="Arial"/>
      <family val="2"/>
    </font>
    <font>
      <b/>
      <sz val="9"/>
      <color indexed="10"/>
      <name val="Arial"/>
      <family val="2"/>
      <charset val="238"/>
    </font>
    <font>
      <sz val="12"/>
      <name val="Times New Roman CE"/>
    </font>
    <font>
      <sz val="10"/>
      <color indexed="22"/>
      <name val="Arial"/>
      <family val="2"/>
      <charset val="238"/>
    </font>
    <font>
      <sz val="10"/>
      <color indexed="12"/>
      <name val="Arial"/>
      <family val="2"/>
    </font>
    <font>
      <sz val="10"/>
      <name val="MS Sans Serif"/>
      <family val="2"/>
      <charset val="238"/>
    </font>
    <font>
      <b/>
      <sz val="11"/>
      <color indexed="62"/>
      <name val="Calibri"/>
      <family val="2"/>
      <charset val="238"/>
    </font>
    <font>
      <sz val="10"/>
      <color indexed="39"/>
      <name val="Arial"/>
      <family val="2"/>
    </font>
    <font>
      <b/>
      <sz val="11"/>
      <color indexed="56"/>
      <name val="Czcionka tekstu podstawowego"/>
      <family val="2"/>
      <charset val="238"/>
    </font>
    <font>
      <b/>
      <vertAlign val="superscript"/>
      <sz val="8"/>
      <color indexed="9"/>
      <name val="Arial"/>
      <family val="2"/>
      <charset val="238"/>
    </font>
    <font>
      <u/>
      <sz val="10"/>
      <color indexed="12"/>
      <name val="Times New Roman"/>
      <family val="1"/>
      <charset val="238"/>
    </font>
    <font>
      <b/>
      <sz val="11"/>
      <color indexed="52"/>
      <name val="Czcionka tekstu podstawowego"/>
      <family val="2"/>
      <charset val="238"/>
    </font>
    <font>
      <b/>
      <sz val="10"/>
      <name val="Tms Rmn PL"/>
      <family val="1"/>
    </font>
    <font>
      <b/>
      <sz val="11"/>
      <color indexed="52"/>
      <name val="Calibri"/>
      <family val="2"/>
      <charset val="238"/>
    </font>
    <font>
      <sz val="11"/>
      <color indexed="52"/>
      <name val="Calibri"/>
      <family val="2"/>
      <charset val="238"/>
    </font>
    <font>
      <sz val="11"/>
      <color indexed="10"/>
      <name val="Czcionka tekstu podstawowego"/>
      <family val="2"/>
      <charset val="238"/>
    </font>
    <font>
      <sz val="11"/>
      <color indexed="52"/>
      <name val="Czcionka tekstu podstawowego"/>
      <family val="2"/>
      <charset val="238"/>
    </font>
    <font>
      <b/>
      <sz val="11"/>
      <color indexed="26"/>
      <name val="Calibri"/>
      <family val="2"/>
      <charset val="238"/>
    </font>
    <font>
      <b/>
      <sz val="11"/>
      <color indexed="9"/>
      <name val="Czcionka tekstu podstawowego"/>
      <family val="2"/>
      <charset val="238"/>
    </font>
    <font>
      <sz val="11"/>
      <color indexed="60"/>
      <name val="Calibri"/>
      <family val="2"/>
      <charset val="238"/>
    </font>
    <font>
      <sz val="11"/>
      <color indexed="20"/>
      <name val="Calibri"/>
      <family val="2"/>
      <charset val="238"/>
    </font>
    <font>
      <sz val="12"/>
      <name val="Times New Roman"/>
      <family val="1"/>
      <charset val="238"/>
    </font>
    <font>
      <b/>
      <sz val="11"/>
      <color indexed="63"/>
      <name val="Calibri"/>
      <family val="2"/>
      <charset val="238"/>
    </font>
    <font>
      <sz val="11"/>
      <color indexed="60"/>
      <name val="Czcionka tekstu podstawowego"/>
      <family val="2"/>
      <charset val="238"/>
    </font>
    <font>
      <b/>
      <sz val="13"/>
      <color indexed="56"/>
      <name val="Czcionka tekstu podstawowego"/>
      <family val="2"/>
      <charset val="238"/>
    </font>
    <font>
      <sz val="10"/>
      <color indexed="48"/>
      <name val="Arial"/>
      <family val="2"/>
    </font>
    <font>
      <sz val="11"/>
      <color indexed="20"/>
      <name val="Czcionka tekstu podstawowego"/>
      <family val="2"/>
      <charset val="238"/>
    </font>
    <font>
      <sz val="11"/>
      <color indexed="17"/>
      <name val="Calibri"/>
      <family val="2"/>
      <charset val="238"/>
    </font>
    <font>
      <b/>
      <sz val="11"/>
      <color indexed="63"/>
      <name val="Czcionka tekstu podstawowego"/>
      <family val="2"/>
      <charset val="238"/>
    </font>
    <font>
      <sz val="19"/>
      <color indexed="48"/>
      <name val="Arial"/>
      <family val="2"/>
      <charset val="238"/>
    </font>
    <font>
      <sz val="11"/>
      <color indexed="17"/>
      <name val="Czcionka tekstu podstawowego"/>
      <family val="2"/>
      <charset val="238"/>
    </font>
    <font>
      <i/>
      <sz val="11"/>
      <color indexed="23"/>
      <name val="Calibri"/>
      <family val="2"/>
      <charset val="238"/>
    </font>
    <font>
      <b/>
      <sz val="15"/>
      <color indexed="56"/>
      <name val="Czcionka tekstu podstawowego"/>
      <family val="2"/>
      <charset val="238"/>
    </font>
    <font>
      <sz val="11"/>
      <color indexed="10"/>
      <name val="Calibri"/>
      <family val="2"/>
      <charset val="238"/>
    </font>
    <font>
      <i/>
      <sz val="11"/>
      <color indexed="23"/>
      <name val="Czcionka tekstu podstawowego"/>
      <family val="2"/>
      <charset val="238"/>
    </font>
    <font>
      <b/>
      <sz val="18"/>
      <color indexed="62"/>
      <name val="Cambria"/>
      <family val="2"/>
      <charset val="238"/>
    </font>
    <font>
      <b/>
      <sz val="18"/>
      <color indexed="22"/>
      <name val="Arial"/>
      <family val="2"/>
      <charset val="238"/>
    </font>
    <font>
      <b/>
      <sz val="10"/>
      <color indexed="39"/>
      <name val="Arial"/>
      <family val="2"/>
    </font>
    <font>
      <sz val="11"/>
      <color indexed="62"/>
      <name val="Calibri"/>
      <family val="2"/>
      <charset val="238"/>
    </font>
    <font>
      <u/>
      <sz val="10"/>
      <color indexed="36"/>
      <name val="Times New Roman"/>
      <family val="1"/>
      <charset val="238"/>
    </font>
    <font>
      <b/>
      <sz val="18"/>
      <color indexed="56"/>
      <name val="Cambria"/>
      <family val="2"/>
      <charset val="238"/>
    </font>
    <font>
      <sz val="11"/>
      <color indexed="62"/>
      <name val="Czcionka tekstu podstawowego"/>
      <family val="2"/>
      <charset val="238"/>
    </font>
    <font>
      <b/>
      <sz val="11"/>
      <color indexed="8"/>
      <name val="Czcionka tekstu podstawowego"/>
      <family val="2"/>
      <charset val="238"/>
    </font>
    <font>
      <b/>
      <sz val="12"/>
      <color indexed="22"/>
      <name val="Arial"/>
      <family val="2"/>
      <charset val="238"/>
    </font>
    <font>
      <b/>
      <sz val="12"/>
      <color indexed="8"/>
      <name val="Arial"/>
      <family val="2"/>
      <charset val="238"/>
    </font>
    <font>
      <sz val="10"/>
      <name val="Arial"/>
      <family val="2"/>
      <charset val="238"/>
    </font>
    <font>
      <sz val="1"/>
      <name val="Arial"/>
      <family val="2"/>
      <charset val="238"/>
    </font>
    <font>
      <i/>
      <sz val="1"/>
      <name val="Arial"/>
      <family val="2"/>
      <charset val="238"/>
    </font>
    <font>
      <b/>
      <sz val="1"/>
      <name val="Arial"/>
      <family val="2"/>
      <charset val="238"/>
    </font>
    <font>
      <b/>
      <sz val="8"/>
      <name val="Arial"/>
      <family val="2"/>
      <charset val="238"/>
    </font>
    <font>
      <vertAlign val="superscript"/>
      <sz val="8"/>
      <name val="Arial"/>
      <family val="2"/>
      <charset val="238"/>
    </font>
    <font>
      <sz val="7"/>
      <name val="Times New Roman"/>
      <family val="1"/>
      <charset val="238"/>
    </font>
    <font>
      <sz val="10"/>
      <name val="Arial CE"/>
      <charset val="238"/>
    </font>
    <font>
      <b/>
      <sz val="10"/>
      <color indexed="9"/>
      <name val="Arial"/>
      <family val="2"/>
      <charset val="238"/>
    </font>
    <font>
      <vertAlign val="superscript"/>
      <sz val="10"/>
      <name val="Arial"/>
      <family val="2"/>
      <charset val="238"/>
    </font>
    <font>
      <b/>
      <vertAlign val="superscript"/>
      <sz val="10"/>
      <name val="Arial"/>
      <family val="2"/>
      <charset val="238"/>
    </font>
    <font>
      <b/>
      <sz val="15"/>
      <color indexed="62"/>
      <name val="Calibri"/>
      <family val="2"/>
      <charset val="238"/>
    </font>
    <font>
      <b/>
      <sz val="13"/>
      <color indexed="62"/>
      <name val="Calibri"/>
      <family val="2"/>
      <charset val="238"/>
    </font>
    <font>
      <b/>
      <sz val="11"/>
      <color indexed="8"/>
      <name val="Calibri"/>
      <family val="2"/>
      <charset val="238"/>
    </font>
    <font>
      <sz val="8"/>
      <color indexed="8"/>
      <name val="Arial"/>
      <family val="2"/>
      <charset val="238"/>
    </font>
    <font>
      <i/>
      <sz val="8"/>
      <color indexed="8"/>
      <name val="Arial"/>
      <family val="2"/>
      <charset val="238"/>
    </font>
    <font>
      <b/>
      <sz val="8"/>
      <color indexed="8"/>
      <name val="Arial"/>
      <family val="2"/>
      <charset val="238"/>
    </font>
    <font>
      <b/>
      <sz val="12"/>
      <name val="Arial"/>
      <family val="2"/>
      <charset val="238"/>
    </font>
    <font>
      <b/>
      <vertAlign val="superscript"/>
      <sz val="13.8"/>
      <name val="Arial"/>
      <family val="2"/>
      <charset val="238"/>
    </font>
    <font>
      <b/>
      <vertAlign val="superscript"/>
      <sz val="8"/>
      <name val="Arial"/>
      <family val="2"/>
      <charset val="238"/>
    </font>
    <font>
      <b/>
      <vertAlign val="superscript"/>
      <sz val="8.5"/>
      <name val="Arial"/>
      <family val="2"/>
      <charset val="238"/>
    </font>
    <font>
      <b/>
      <sz val="20"/>
      <name val="Arial"/>
      <family val="2"/>
      <charset val="238"/>
    </font>
    <font>
      <b/>
      <sz val="30"/>
      <name val="Arial"/>
      <family val="2"/>
      <charset val="238"/>
    </font>
    <font>
      <vertAlign val="superscript"/>
      <sz val="9"/>
      <name val="Arial"/>
      <family val="2"/>
      <charset val="238"/>
    </font>
    <font>
      <sz val="8"/>
      <name val="Arial"/>
      <family val="2"/>
    </font>
    <font>
      <sz val="8"/>
      <name val="Arial CE"/>
      <charset val="238"/>
    </font>
    <font>
      <u/>
      <sz val="10"/>
      <color theme="10"/>
      <name val="Arial"/>
      <family val="2"/>
      <charset val="238"/>
    </font>
    <font>
      <u/>
      <sz val="11"/>
      <color theme="10"/>
      <name val="Calibri"/>
      <family val="2"/>
      <charset val="238"/>
      <scheme val="minor"/>
    </font>
    <font>
      <sz val="11"/>
      <color theme="1"/>
      <name val="Calibri"/>
      <family val="2"/>
      <charset val="238"/>
      <scheme val="minor"/>
    </font>
    <font>
      <sz val="11"/>
      <color theme="1"/>
      <name val="Calibri"/>
      <family val="2"/>
      <scheme val="minor"/>
    </font>
    <font>
      <b/>
      <sz val="8"/>
      <color theme="0"/>
      <name val="Arial"/>
      <family val="2"/>
      <charset val="238"/>
    </font>
    <font>
      <sz val="8"/>
      <color rgb="FF000000"/>
      <name val="Arial"/>
      <family val="2"/>
      <charset val="238"/>
    </font>
    <font>
      <b/>
      <sz val="6"/>
      <color theme="0"/>
      <name val="Arial"/>
      <family val="2"/>
      <charset val="238"/>
    </font>
    <font>
      <b/>
      <sz val="10"/>
      <color rgb="FFFFFFFF"/>
      <name val="Arial"/>
      <family val="2"/>
      <charset val="238"/>
    </font>
    <font>
      <sz val="8"/>
      <color theme="1"/>
      <name val="Arial"/>
      <family val="2"/>
      <charset val="238"/>
    </font>
    <font>
      <i/>
      <sz val="8"/>
      <color theme="1"/>
      <name val="Arial"/>
      <family val="2"/>
      <charset val="238"/>
    </font>
    <font>
      <b/>
      <sz val="12"/>
      <color theme="1"/>
      <name val="Arial"/>
      <family val="2"/>
      <charset val="238"/>
    </font>
    <font>
      <sz val="8"/>
      <color rgb="FFFF0000"/>
      <name val="Arial"/>
      <family val="2"/>
      <charset val="238"/>
    </font>
    <font>
      <b/>
      <sz val="8"/>
      <color rgb="FFFF0000"/>
      <name val="Arial"/>
      <family val="2"/>
      <charset val="238"/>
    </font>
    <font>
      <b/>
      <sz val="8"/>
      <color theme="1"/>
      <name val="Arial"/>
      <family val="2"/>
      <charset val="238"/>
    </font>
    <font>
      <b/>
      <sz val="8"/>
      <color rgb="FFFFFFFF"/>
      <name val="Arial"/>
      <family val="2"/>
      <charset val="238"/>
    </font>
    <font>
      <b/>
      <sz val="12"/>
      <color theme="1" tint="0.34998626667073579"/>
      <name val="Arial"/>
      <family val="2"/>
      <charset val="238"/>
    </font>
    <font>
      <sz val="10"/>
      <color theme="1" tint="0.34998626667073579"/>
      <name val="Arial"/>
      <family val="2"/>
      <charset val="238"/>
    </font>
    <font>
      <u/>
      <sz val="10"/>
      <color theme="1" tint="0.34998626667073579"/>
      <name val="Arial"/>
      <family val="2"/>
      <charset val="238"/>
    </font>
    <font>
      <sz val="11"/>
      <name val="Calibri"/>
      <family val="2"/>
      <scheme val="minor"/>
    </font>
    <font>
      <sz val="6"/>
      <color rgb="FF000000"/>
      <name val="Arial"/>
      <family val="2"/>
      <charset val="238"/>
    </font>
    <font>
      <i/>
      <sz val="10"/>
      <name val="Arial"/>
      <family val="2"/>
      <charset val="238"/>
    </font>
    <font>
      <i/>
      <sz val="8"/>
      <color rgb="FF000000"/>
      <name val="Arial"/>
      <family val="2"/>
      <charset val="238"/>
    </font>
    <font>
      <b/>
      <sz val="16"/>
      <color theme="1" tint="0.34998626667073579"/>
      <name val="Arial"/>
      <family val="2"/>
      <charset val="238"/>
    </font>
    <font>
      <b/>
      <sz val="12"/>
      <color rgb="FFFF0000"/>
      <name val="Arial"/>
      <family val="2"/>
      <charset val="238"/>
    </font>
  </fonts>
  <fills count="4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808080"/>
        <bgColor rgb="FF000000"/>
      </patternFill>
    </fill>
    <fill>
      <patternFill patternType="solid">
        <fgColor theme="0" tint="-0.14996795556505021"/>
        <bgColor indexed="64"/>
      </patternFill>
    </fill>
    <fill>
      <patternFill patternType="solid">
        <fgColor theme="0" tint="-4.9989318521683403E-2"/>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double">
        <color indexed="64"/>
      </top>
      <bottom/>
      <diagonal/>
    </border>
    <border>
      <left/>
      <right/>
      <top style="thin">
        <color indexed="49"/>
      </top>
      <bottom style="double">
        <color indexed="49"/>
      </bottom>
      <diagonal/>
    </border>
    <border>
      <left/>
      <right/>
      <top/>
      <bottom style="medium">
        <color indexed="10"/>
      </bottom>
      <diagonal/>
    </border>
    <border>
      <left/>
      <right/>
      <top style="thick">
        <color indexed="23"/>
      </top>
      <bottom style="thick">
        <color indexed="23"/>
      </bottom>
      <diagonal/>
    </border>
    <border>
      <left/>
      <right/>
      <top style="medium">
        <color indexed="10"/>
      </top>
      <bottom style="thick">
        <color indexed="23"/>
      </bottom>
      <diagonal/>
    </border>
    <border>
      <left/>
      <right/>
      <top style="thin">
        <color indexed="22"/>
      </top>
      <bottom style="thin">
        <color indexed="22"/>
      </bottom>
      <diagonal/>
    </border>
    <border>
      <left/>
      <right/>
      <top style="thick">
        <color indexed="23"/>
      </top>
      <bottom style="thin">
        <color indexed="22"/>
      </bottom>
      <diagonal/>
    </border>
    <border>
      <left/>
      <right/>
      <top/>
      <bottom style="thick">
        <color indexed="23"/>
      </bottom>
      <diagonal/>
    </border>
    <border>
      <left/>
      <right/>
      <top style="thick">
        <color indexed="23"/>
      </top>
      <bottom/>
      <diagonal/>
    </border>
    <border>
      <left/>
      <right/>
      <top style="thin">
        <color indexed="22"/>
      </top>
      <bottom style="thick">
        <color indexed="23"/>
      </bottom>
      <diagonal/>
    </border>
    <border>
      <left/>
      <right/>
      <top style="thick">
        <color indexed="23"/>
      </top>
      <bottom style="thin">
        <color indexed="23"/>
      </bottom>
      <diagonal/>
    </border>
    <border>
      <left/>
      <right/>
      <top style="thin">
        <color indexed="23"/>
      </top>
      <bottom style="thin">
        <color indexed="23"/>
      </bottom>
      <diagonal/>
    </border>
    <border>
      <left/>
      <right/>
      <top style="thin">
        <color indexed="23"/>
      </top>
      <bottom style="thick">
        <color indexed="23"/>
      </bottom>
      <diagonal/>
    </border>
    <border>
      <left/>
      <right/>
      <top style="thin">
        <color indexed="10"/>
      </top>
      <bottom style="thin">
        <color indexed="10"/>
      </bottom>
      <diagonal/>
    </border>
    <border>
      <left/>
      <right/>
      <top/>
      <bottom style="medium">
        <color indexed="9"/>
      </bottom>
      <diagonal/>
    </border>
    <border>
      <left/>
      <right/>
      <top style="thin">
        <color indexed="22"/>
      </top>
      <bottom/>
      <diagonal/>
    </border>
    <border>
      <left/>
      <right/>
      <top style="medium">
        <color indexed="10"/>
      </top>
      <bottom style="thin">
        <color indexed="23"/>
      </bottom>
      <diagonal/>
    </border>
    <border>
      <left style="medium">
        <color indexed="9"/>
      </left>
      <right/>
      <top/>
      <bottom style="medium">
        <color indexed="9"/>
      </bottom>
      <diagonal/>
    </border>
    <border>
      <left style="thin">
        <color indexed="9"/>
      </left>
      <right/>
      <top/>
      <bottom/>
      <diagonal/>
    </border>
    <border>
      <left/>
      <right/>
      <top/>
      <bottom style="thin">
        <color indexed="23"/>
      </bottom>
      <diagonal/>
    </border>
    <border>
      <left/>
      <right/>
      <top style="medium">
        <color indexed="10"/>
      </top>
      <bottom style="medium">
        <color indexed="10"/>
      </bottom>
      <diagonal/>
    </border>
    <border>
      <left/>
      <right/>
      <top style="medium">
        <color indexed="10"/>
      </top>
      <bottom/>
      <diagonal/>
    </border>
    <border>
      <left/>
      <right/>
      <top style="thin">
        <color indexed="23"/>
      </top>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style="thin">
        <color indexed="10"/>
      </top>
      <bottom style="thin">
        <color indexed="10"/>
      </bottom>
      <diagonal/>
    </border>
    <border>
      <left/>
      <right style="thin">
        <color indexed="9"/>
      </right>
      <top style="thin">
        <color indexed="10"/>
      </top>
      <bottom style="thin">
        <color indexed="10"/>
      </bottom>
      <diagonal/>
    </border>
    <border>
      <left/>
      <right/>
      <top style="thin">
        <color indexed="23"/>
      </top>
      <bottom style="medium">
        <color indexed="10"/>
      </bottom>
      <diagonal/>
    </border>
    <border>
      <left/>
      <right style="medium">
        <color indexed="9"/>
      </right>
      <top style="medium">
        <color indexed="9"/>
      </top>
      <bottom style="thin">
        <color rgb="FFFF0000"/>
      </bottom>
      <diagonal/>
    </border>
    <border>
      <left/>
      <right/>
      <top/>
      <bottom style="medium">
        <color rgb="FFFF0000"/>
      </bottom>
      <diagonal/>
    </border>
    <border>
      <left style="medium">
        <color theme="0"/>
      </left>
      <right style="medium">
        <color theme="0"/>
      </right>
      <top style="thin">
        <color indexed="10"/>
      </top>
      <bottom style="thin">
        <color indexed="10"/>
      </bottom>
      <diagonal/>
    </border>
    <border>
      <left/>
      <right/>
      <top style="thin">
        <color rgb="FFFF0000"/>
      </top>
      <bottom style="thin">
        <color rgb="FFFF0000"/>
      </bottom>
      <diagonal/>
    </border>
    <border>
      <left/>
      <right/>
      <top/>
      <bottom style="medium">
        <color rgb="FFFFFFFF"/>
      </bottom>
      <diagonal/>
    </border>
    <border>
      <left style="thin">
        <color indexed="9"/>
      </left>
      <right/>
      <top/>
      <bottom style="medium">
        <color rgb="FFFF0000"/>
      </bottom>
      <diagonal/>
    </border>
    <border>
      <left style="medium">
        <color rgb="FFFFFFFF"/>
      </left>
      <right/>
      <top/>
      <bottom style="medium">
        <color rgb="FFFF0000"/>
      </bottom>
      <diagonal/>
    </border>
    <border>
      <left/>
      <right/>
      <top style="medium">
        <color rgb="FFFF0000"/>
      </top>
      <bottom style="thin">
        <color theme="0" tint="-0.499984740745262"/>
      </bottom>
      <diagonal/>
    </border>
    <border>
      <left style="medium">
        <color rgb="FFFFFFFF"/>
      </left>
      <right/>
      <top/>
      <bottom style="medium">
        <color rgb="FFFFFFFF"/>
      </bottom>
      <diagonal/>
    </border>
    <border>
      <left/>
      <right/>
      <top/>
      <bottom style="thin">
        <color theme="0" tint="-0.499984740745262"/>
      </bottom>
      <diagonal/>
    </border>
    <border>
      <left/>
      <right/>
      <top style="medium">
        <color rgb="FFFF0000"/>
      </top>
      <bottom style="medium">
        <color rgb="FFFF0000"/>
      </bottom>
      <diagonal/>
    </border>
    <border>
      <left/>
      <right/>
      <top style="thin">
        <color theme="0" tint="-0.24994659260841701"/>
      </top>
      <bottom style="thin">
        <color theme="0" tint="-0.24994659260841701"/>
      </bottom>
      <diagonal/>
    </border>
    <border>
      <left/>
      <right/>
      <top style="thin">
        <color theme="0" tint="-0.499984740745262"/>
      </top>
      <bottom style="thin">
        <color theme="0" tint="-0.499984740745262"/>
      </bottom>
      <diagonal/>
    </border>
    <border>
      <left/>
      <right/>
      <top style="medium">
        <color rgb="FFFF0000"/>
      </top>
      <bottom/>
      <diagonal/>
    </border>
    <border>
      <left/>
      <right/>
      <top style="thin">
        <color theme="0" tint="-0.499984740745262"/>
      </top>
      <bottom/>
      <diagonal/>
    </border>
    <border>
      <left style="thin">
        <color indexed="9"/>
      </left>
      <right/>
      <top style="thin">
        <color rgb="FFFF0000"/>
      </top>
      <bottom style="thin">
        <color rgb="FFFF0000"/>
      </bottom>
      <diagonal/>
    </border>
    <border>
      <left style="thin">
        <color indexed="9"/>
      </left>
      <right/>
      <top style="medium">
        <color rgb="FFFF0000"/>
      </top>
      <bottom style="thin">
        <color indexed="9"/>
      </bottom>
      <diagonal/>
    </border>
    <border>
      <left/>
      <right/>
      <top style="medium">
        <color rgb="FFFF0000"/>
      </top>
      <bottom style="thin">
        <color indexed="9"/>
      </bottom>
      <diagonal/>
    </border>
    <border>
      <left style="medium">
        <color rgb="FFFFFFFF"/>
      </left>
      <right/>
      <top/>
      <bottom/>
      <diagonal/>
    </border>
    <border>
      <left style="medium">
        <color rgb="FFFFFFFF"/>
      </left>
      <right/>
      <top style="thin">
        <color rgb="FFFF0000"/>
      </top>
      <bottom style="thin">
        <color rgb="FFFF0000"/>
      </bottom>
      <diagonal/>
    </border>
    <border>
      <left style="medium">
        <color rgb="FFFFFFFF"/>
      </left>
      <right/>
      <top/>
      <bottom style="thin">
        <color theme="0" tint="-0.499984740745262"/>
      </bottom>
      <diagonal/>
    </border>
    <border>
      <left style="medium">
        <color rgb="FFFFFFFF"/>
      </left>
      <right/>
      <top style="medium">
        <color rgb="FFFF0000"/>
      </top>
      <bottom style="medium">
        <color rgb="FFFF0000"/>
      </bottom>
      <diagonal/>
    </border>
    <border>
      <left style="medium">
        <color rgb="FFFFFFFF"/>
      </left>
      <right/>
      <top style="thin">
        <color rgb="FFFF0000"/>
      </top>
      <bottom/>
      <diagonal/>
    </border>
    <border>
      <left/>
      <right/>
      <top style="thin">
        <color rgb="FFFF0000"/>
      </top>
      <bottom/>
      <diagonal/>
    </border>
    <border>
      <left/>
      <right/>
      <top style="thin">
        <color indexed="10"/>
      </top>
      <bottom style="thin">
        <color theme="0" tint="-0.499984740745262"/>
      </bottom>
      <diagonal/>
    </border>
    <border>
      <left/>
      <right/>
      <top style="medium">
        <color rgb="FFFF0000"/>
      </top>
      <bottom style="thin">
        <color rgb="FF808080"/>
      </bottom>
      <diagonal/>
    </border>
    <border>
      <left/>
      <right/>
      <top style="thin">
        <color theme="0" tint="-0.49995422223578601"/>
      </top>
      <bottom/>
      <diagonal/>
    </border>
    <border>
      <left/>
      <right/>
      <top style="thin">
        <color rgb="FF808080"/>
      </top>
      <bottom/>
      <diagonal/>
    </border>
    <border>
      <left/>
      <right/>
      <top style="thin">
        <color theme="0" tint="-0.49995422223578601"/>
      </top>
      <bottom style="medium">
        <color indexed="10"/>
      </bottom>
      <diagonal/>
    </border>
    <border>
      <left/>
      <right/>
      <top style="thin">
        <color rgb="FF808080"/>
      </top>
      <bottom style="medium">
        <color rgb="FFFF0000"/>
      </bottom>
      <diagonal/>
    </border>
    <border>
      <left/>
      <right/>
      <top/>
      <bottom style="thin">
        <color rgb="FF808080"/>
      </bottom>
      <diagonal/>
    </border>
    <border>
      <left style="thin">
        <color rgb="FFFFFFFF"/>
      </left>
      <right style="thin">
        <color rgb="FFFFFFFF"/>
      </right>
      <top style="thin">
        <color rgb="FFFF0000"/>
      </top>
      <bottom style="thin">
        <color rgb="FFFF0000"/>
      </bottom>
      <diagonal/>
    </border>
    <border>
      <left/>
      <right/>
      <top style="thin">
        <color theme="0" tint="-0.499984740745262"/>
      </top>
      <bottom style="medium">
        <color rgb="FFFF0000"/>
      </bottom>
      <diagonal/>
    </border>
    <border>
      <left style="medium">
        <color rgb="FFFFFFFF"/>
      </left>
      <right style="medium">
        <color theme="0"/>
      </right>
      <top style="thin">
        <color rgb="FFFF0000"/>
      </top>
      <bottom style="thin">
        <color rgb="FFFF0000"/>
      </bottom>
      <diagonal/>
    </border>
    <border>
      <left/>
      <right/>
      <top style="medium">
        <color rgb="FFFFFFFF"/>
      </top>
      <bottom/>
      <diagonal/>
    </border>
    <border>
      <left style="thin">
        <color indexed="9"/>
      </left>
      <right style="medium">
        <color indexed="9"/>
      </right>
      <top style="thin">
        <color rgb="FFFF0000"/>
      </top>
      <bottom/>
      <diagonal/>
    </border>
    <border>
      <left style="thin">
        <color indexed="9"/>
      </left>
      <right style="medium">
        <color indexed="9"/>
      </right>
      <top/>
      <bottom style="thin">
        <color rgb="FFFF0000"/>
      </bottom>
      <diagonal/>
    </border>
    <border>
      <left style="medium">
        <color theme="0"/>
      </left>
      <right/>
      <top style="thin">
        <color indexed="10"/>
      </top>
      <bottom style="thin">
        <color indexed="10"/>
      </bottom>
      <diagonal/>
    </border>
    <border>
      <left/>
      <right style="medium">
        <color theme="0"/>
      </right>
      <top style="thin">
        <color indexed="10"/>
      </top>
      <bottom style="thin">
        <color indexed="10"/>
      </bottom>
      <diagonal/>
    </border>
    <border>
      <left/>
      <right style="medium">
        <color indexed="9"/>
      </right>
      <top/>
      <bottom style="medium">
        <color indexed="9"/>
      </bottom>
      <diagonal/>
    </border>
    <border>
      <left style="medium">
        <color rgb="FFFFFFFF"/>
      </left>
      <right/>
      <top style="medium">
        <color rgb="FFFF0000"/>
      </top>
      <bottom/>
      <diagonal/>
    </border>
    <border>
      <left style="medium">
        <color rgb="FFFFFFFF"/>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rgb="FFFFFFFF"/>
      </left>
      <right/>
      <top/>
      <bottom style="thin">
        <color theme="0" tint="-0.34998626667073579"/>
      </bottom>
      <diagonal/>
    </border>
    <border>
      <left/>
      <right/>
      <top/>
      <bottom style="thin">
        <color theme="0" tint="-0.34998626667073579"/>
      </bottom>
      <diagonal/>
    </border>
    <border>
      <left/>
      <right/>
      <top/>
      <bottom style="thin">
        <color indexed="64"/>
      </bottom>
      <diagonal/>
    </border>
  </borders>
  <cellStyleXfs count="204">
    <xf numFmtId="0" fontId="0" fillId="0" borderId="0"/>
    <xf numFmtId="0" fontId="16" fillId="0" borderId="0"/>
    <xf numFmtId="0" fontId="66" fillId="0" borderId="0" applyNumberFormat="0" applyFill="0" applyBorder="0" applyAlignment="0" applyProtection="0"/>
    <xf numFmtId="0" fontId="16" fillId="0" borderId="0"/>
    <xf numFmtId="0" fontId="66"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6" borderId="0" applyNumberFormat="0" applyBorder="0" applyAlignment="0" applyProtection="0"/>
    <xf numFmtId="0" fontId="19" fillId="3" borderId="0" applyNumberFormat="0" applyBorder="0" applyAlignment="0" applyProtection="0"/>
    <xf numFmtId="0" fontId="18" fillId="17"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1" fillId="7" borderId="0" applyNumberFormat="0" applyBorder="0" applyAlignment="0" applyProtection="0"/>
    <xf numFmtId="0" fontId="34" fillId="2" borderId="1" applyNumberFormat="0" applyAlignment="0" applyProtection="0"/>
    <xf numFmtId="3" fontId="23" fillId="0" borderId="0" applyProtection="0"/>
    <xf numFmtId="0" fontId="38" fillId="25" borderId="2" applyNumberFormat="0" applyAlignment="0" applyProtection="0"/>
    <xf numFmtId="38" fontId="26" fillId="0" borderId="0" applyFont="0" applyFill="0" applyBorder="0" applyAlignment="0" applyProtection="0"/>
    <xf numFmtId="166" fontId="23" fillId="0" borderId="0">
      <protection locked="0"/>
    </xf>
    <xf numFmtId="164" fontId="16" fillId="0" borderId="0" applyFont="0" applyFill="0" applyBorder="0" applyAlignment="0" applyProtection="0"/>
    <xf numFmtId="3" fontId="24" fillId="0" borderId="0" applyFont="0" applyFill="0" applyBorder="0" applyAlignment="0" applyProtection="0"/>
    <xf numFmtId="6" fontId="26" fillId="0" borderId="0" applyFont="0" applyFill="0" applyBorder="0" applyAlignment="0" applyProtection="0"/>
    <xf numFmtId="167" fontId="23" fillId="0" borderId="0">
      <protection locked="0"/>
    </xf>
    <xf numFmtId="44" fontId="16" fillId="0" borderId="0" applyFont="0" applyFill="0" applyBorder="0" applyAlignment="0" applyProtection="0"/>
    <xf numFmtId="168" fontId="24" fillId="0" borderId="0" applyFont="0" applyFill="0" applyBorder="0" applyAlignment="0" applyProtection="0"/>
    <xf numFmtId="0" fontId="62" fillId="3" borderId="1" applyNumberFormat="0" applyAlignment="0" applyProtection="0"/>
    <xf numFmtId="0" fontId="62" fillId="3" borderId="1" applyNumberFormat="0" applyAlignment="0" applyProtection="0"/>
    <xf numFmtId="0" fontId="49" fillId="10" borderId="3" applyNumberFormat="0" applyAlignment="0" applyProtection="0"/>
    <xf numFmtId="0" fontId="49" fillId="10" borderId="3" applyNumberFormat="0" applyAlignment="0" applyProtection="0"/>
    <xf numFmtId="49" fontId="33" fillId="0" borderId="4">
      <alignment horizontal="right" wrapText="1"/>
    </xf>
    <xf numFmtId="0" fontId="24" fillId="0" borderId="0" applyFont="0" applyFill="0" applyBorder="0" applyAlignment="0" applyProtection="0"/>
    <xf numFmtId="0" fontId="51" fillId="8" borderId="0" applyNumberFormat="0" applyBorder="0" applyAlignment="0" applyProtection="0"/>
    <xf numFmtId="169" fontId="66" fillId="0" borderId="0" applyFont="0" applyFill="0" applyBorder="0" applyAlignment="0" applyProtection="0"/>
    <xf numFmtId="0" fontId="52" fillId="0" borderId="0" applyNumberFormat="0" applyFill="0" applyBorder="0" applyAlignment="0" applyProtection="0"/>
    <xf numFmtId="2" fontId="24" fillId="0" borderId="0" applyFont="0" applyFill="0" applyBorder="0" applyAlignment="0" applyProtection="0"/>
    <xf numFmtId="170" fontId="7" fillId="26" borderId="0" applyFont="0" applyFill="0" applyBorder="0" applyAlignment="0" applyProtection="0">
      <protection locked="0"/>
    </xf>
    <xf numFmtId="0" fontId="48" fillId="8" borderId="0" applyNumberFormat="0" applyBorder="0" applyAlignment="0" applyProtection="0"/>
    <xf numFmtId="171" fontId="25" fillId="0" borderId="0" applyFill="0" applyBorder="0" applyProtection="0">
      <alignment horizontal="right"/>
    </xf>
    <xf numFmtId="172" fontId="25" fillId="0" borderId="0" applyFill="0" applyBorder="0" applyAlignment="0" applyProtection="0"/>
    <xf numFmtId="37" fontId="25" fillId="0" borderId="0" applyFill="0" applyBorder="0" applyProtection="0">
      <alignment horizontal="right"/>
    </xf>
    <xf numFmtId="173" fontId="46" fillId="0" borderId="0"/>
    <xf numFmtId="174" fontId="3" fillId="4" borderId="5" applyNumberFormat="0" applyFont="0" applyAlignment="0"/>
    <xf numFmtId="0" fontId="57" fillId="0" borderId="0" applyNumberFormat="0" applyFill="0" applyBorder="0" applyAlignment="0" applyProtection="0"/>
    <xf numFmtId="0" fontId="77" fillId="0" borderId="6" applyNumberFormat="0" applyFill="0" applyAlignment="0" applyProtection="0"/>
    <xf numFmtId="0" fontId="64" fillId="0" borderId="0" applyNumberFormat="0" applyFill="0" applyBorder="0" applyAlignment="0" applyProtection="0"/>
    <xf numFmtId="0" fontId="78"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175" fontId="23" fillId="0" borderId="0">
      <protection locked="0"/>
    </xf>
    <xf numFmtId="175" fontId="23" fillId="0" borderId="0">
      <protection locked="0"/>
    </xf>
    <xf numFmtId="0" fontId="92" fillId="0" borderId="0" applyNumberFormat="0" applyFill="0" applyBorder="0" applyAlignment="0" applyProtection="0"/>
    <xf numFmtId="0" fontId="93" fillId="0" borderId="0" applyNumberFormat="0" applyFill="0" applyBorder="0" applyAlignment="0" applyProtection="0"/>
    <xf numFmtId="0" fontId="31" fillId="0" borderId="0" applyNumberFormat="0" applyFill="0" applyBorder="0" applyAlignment="0" applyProtection="0">
      <alignment vertical="top"/>
      <protection locked="0"/>
    </xf>
    <xf numFmtId="0" fontId="59" fillId="3" borderId="1" applyNumberFormat="0" applyAlignment="0" applyProtection="0"/>
    <xf numFmtId="0" fontId="37" fillId="0" borderId="9" applyNumberFormat="0" applyFill="0" applyAlignment="0" applyProtection="0"/>
    <xf numFmtId="0" fontId="37" fillId="0" borderId="9" applyNumberFormat="0" applyFill="0" applyAlignment="0" applyProtection="0"/>
    <xf numFmtId="0" fontId="39" fillId="25" borderId="2" applyNumberFormat="0" applyAlignment="0" applyProtection="0"/>
    <xf numFmtId="0" fontId="39" fillId="25" borderId="2" applyNumberFormat="0" applyAlignment="0" applyProtection="0"/>
    <xf numFmtId="0" fontId="35" fillId="0" borderId="9" applyNumberFormat="0" applyFill="0" applyAlignment="0" applyProtection="0"/>
    <xf numFmtId="0" fontId="66" fillId="0" borderId="0"/>
    <xf numFmtId="0" fontId="66" fillId="0" borderId="0"/>
    <xf numFmtId="0" fontId="66" fillId="0" borderId="0"/>
    <xf numFmtId="0" fontId="14" fillId="0" borderId="0"/>
    <xf numFmtId="176" fontId="16" fillId="0" borderId="0" applyFont="0" applyFill="0" applyBorder="0" applyAlignment="0" applyProtection="0"/>
    <xf numFmtId="177" fontId="66" fillId="0" borderId="0" applyFont="0" applyFill="0" applyBorder="0" applyAlignment="0" applyProtection="0"/>
    <xf numFmtId="0" fontId="53" fillId="0" borderId="10" applyNumberFormat="0" applyFill="0" applyAlignment="0" applyProtection="0"/>
    <xf numFmtId="0" fontId="53" fillId="0" borderId="10"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0" fillId="12" borderId="0" applyNumberFormat="0" applyBorder="0" applyAlignment="0" applyProtection="0"/>
    <xf numFmtId="0" fontId="44" fillId="12" borderId="0" applyNumberFormat="0" applyBorder="0" applyAlignment="0" applyProtection="0"/>
    <xf numFmtId="0" fontId="16" fillId="0" borderId="0"/>
    <xf numFmtId="0" fontId="16" fillId="0" borderId="0"/>
    <xf numFmtId="0" fontId="94" fillId="0" borderId="0"/>
    <xf numFmtId="0" fontId="66" fillId="0" borderId="0"/>
    <xf numFmtId="0" fontId="66" fillId="0" borderId="0"/>
    <xf numFmtId="0" fontId="73" fillId="0" borderId="0"/>
    <xf numFmtId="0" fontId="95" fillId="0" borderId="0"/>
    <xf numFmtId="0" fontId="94" fillId="0" borderId="0"/>
    <xf numFmtId="0" fontId="66" fillId="0" borderId="0"/>
    <xf numFmtId="0" fontId="66" fillId="0" borderId="0" applyNumberFormat="0" applyFill="0" applyBorder="0" applyAlignment="0" applyProtection="0"/>
    <xf numFmtId="0" fontId="26" fillId="0" borderId="0"/>
    <xf numFmtId="0" fontId="66" fillId="0" borderId="0"/>
    <xf numFmtId="0" fontId="66" fillId="0" borderId="0"/>
    <xf numFmtId="0" fontId="66" fillId="0" borderId="0"/>
    <xf numFmtId="0" fontId="42" fillId="0" borderId="0"/>
    <xf numFmtId="0" fontId="14" fillId="4" borderId="12" applyNumberFormat="0" applyFont="0" applyAlignment="0" applyProtection="0"/>
    <xf numFmtId="0" fontId="32" fillId="10" borderId="1" applyNumberFormat="0" applyAlignment="0" applyProtection="0"/>
    <xf numFmtId="0" fontId="32" fillId="10" borderId="1" applyNumberFormat="0" applyAlignment="0" applyProtection="0"/>
    <xf numFmtId="0" fontId="43" fillId="2" borderId="3" applyNumberFormat="0" applyAlignment="0" applyProtection="0"/>
    <xf numFmtId="178" fontId="23" fillId="0" borderId="0">
      <protection locked="0"/>
    </xf>
    <xf numFmtId="179" fontId="66" fillId="0" borderId="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7" fillId="0" borderId="0" applyFont="0" applyFill="0" applyBorder="0" applyAlignment="0" applyProtection="0"/>
    <xf numFmtId="4" fontId="21" fillId="12" borderId="13" applyNumberFormat="0" applyProtection="0">
      <alignment vertical="center"/>
    </xf>
    <xf numFmtId="4" fontId="58" fillId="12" borderId="13" applyNumberFormat="0" applyProtection="0">
      <alignment vertical="center"/>
    </xf>
    <xf numFmtId="4" fontId="21" fillId="12" borderId="13" applyNumberFormat="0" applyProtection="0">
      <alignment horizontal="left" vertical="center" indent="1"/>
    </xf>
    <xf numFmtId="0" fontId="21" fillId="12" borderId="13" applyNumberFormat="0" applyProtection="0">
      <alignment horizontal="left" vertical="top" indent="1"/>
    </xf>
    <xf numFmtId="4" fontId="21" fillId="27" borderId="0" applyNumberFormat="0" applyProtection="0">
      <alignment horizontal="left" vertical="center" indent="1"/>
    </xf>
    <xf numFmtId="4" fontId="10" fillId="7" borderId="13" applyNumberFormat="0" applyProtection="0">
      <alignment horizontal="right" vertical="center"/>
    </xf>
    <xf numFmtId="4" fontId="10" fillId="11" borderId="13" applyNumberFormat="0" applyProtection="0">
      <alignment horizontal="right" vertical="center"/>
    </xf>
    <xf numFmtId="4" fontId="10" fillId="20" borderId="13" applyNumberFormat="0" applyProtection="0">
      <alignment horizontal="right" vertical="center"/>
    </xf>
    <xf numFmtId="4" fontId="10" fillId="15" borderId="13" applyNumberFormat="0" applyProtection="0">
      <alignment horizontal="right" vertical="center"/>
    </xf>
    <xf numFmtId="4" fontId="10" fillId="19" borderId="13" applyNumberFormat="0" applyProtection="0">
      <alignment horizontal="right" vertical="center"/>
    </xf>
    <xf numFmtId="4" fontId="10" fillId="23" borderId="13" applyNumberFormat="0" applyProtection="0">
      <alignment horizontal="right" vertical="center"/>
    </xf>
    <xf numFmtId="4" fontId="10" fillId="21" borderId="13" applyNumberFormat="0" applyProtection="0">
      <alignment horizontal="right" vertical="center"/>
    </xf>
    <xf numFmtId="4" fontId="10" fillId="28" borderId="13" applyNumberFormat="0" applyProtection="0">
      <alignment horizontal="right" vertical="center"/>
    </xf>
    <xf numFmtId="4" fontId="10" fillId="14" borderId="13" applyNumberFormat="0" applyProtection="0">
      <alignment horizontal="right" vertical="center"/>
    </xf>
    <xf numFmtId="4" fontId="21" fillId="29" borderId="14" applyNumberFormat="0" applyProtection="0">
      <alignment horizontal="left" vertical="center" indent="1"/>
    </xf>
    <xf numFmtId="4" fontId="10" fillId="30" borderId="0" applyNumberFormat="0" applyProtection="0">
      <alignment horizontal="left" vertical="center" indent="1"/>
    </xf>
    <xf numFmtId="4" fontId="65" fillId="22" borderId="0" applyNumberFormat="0" applyProtection="0">
      <alignment horizontal="left" vertical="center" indent="1"/>
    </xf>
    <xf numFmtId="4" fontId="10" fillId="27" borderId="13" applyNumberFormat="0" applyProtection="0">
      <alignment horizontal="right" vertical="center"/>
    </xf>
    <xf numFmtId="4" fontId="10" fillId="30" borderId="0" applyNumberFormat="0" applyProtection="0">
      <alignment horizontal="left" vertical="center" indent="1"/>
    </xf>
    <xf numFmtId="4" fontId="10" fillId="27" borderId="0" applyNumberFormat="0" applyProtection="0">
      <alignment horizontal="left" vertical="center" indent="1"/>
    </xf>
    <xf numFmtId="0" fontId="66" fillId="22" borderId="13" applyNumberFormat="0" applyProtection="0">
      <alignment horizontal="left" vertical="center" indent="1"/>
    </xf>
    <xf numFmtId="0" fontId="66" fillId="22" borderId="13" applyNumberFormat="0" applyProtection="0">
      <alignment horizontal="left" vertical="top" indent="1"/>
    </xf>
    <xf numFmtId="0" fontId="66" fillId="27" borderId="13" applyNumberFormat="0" applyProtection="0">
      <alignment horizontal="left" vertical="center" indent="1"/>
    </xf>
    <xf numFmtId="0" fontId="66" fillId="27" borderId="13" applyNumberFormat="0" applyProtection="0">
      <alignment horizontal="left" vertical="top" indent="1"/>
    </xf>
    <xf numFmtId="0" fontId="66" fillId="13" borderId="13" applyNumberFormat="0" applyProtection="0">
      <alignment horizontal="left" vertical="center" indent="1"/>
    </xf>
    <xf numFmtId="0" fontId="66" fillId="13" borderId="13" applyNumberFormat="0" applyProtection="0">
      <alignment horizontal="left" vertical="top" indent="1"/>
    </xf>
    <xf numFmtId="0" fontId="66" fillId="30" borderId="13" applyNumberFormat="0" applyProtection="0">
      <alignment horizontal="left" vertical="center" indent="1"/>
    </xf>
    <xf numFmtId="0" fontId="66" fillId="30" borderId="13" applyNumberFormat="0" applyProtection="0">
      <alignment horizontal="left" vertical="top" indent="1"/>
    </xf>
    <xf numFmtId="4" fontId="10" fillId="4" borderId="13" applyNumberFormat="0" applyProtection="0">
      <alignment vertical="center"/>
    </xf>
    <xf numFmtId="4" fontId="28" fillId="4" borderId="13" applyNumberFormat="0" applyProtection="0">
      <alignment vertical="center"/>
    </xf>
    <xf numFmtId="4" fontId="10" fillId="4" borderId="13" applyNumberFormat="0" applyProtection="0">
      <alignment horizontal="left" vertical="center" indent="1"/>
    </xf>
    <xf numFmtId="0" fontId="10" fillId="4" borderId="13" applyNumberFormat="0" applyProtection="0">
      <alignment horizontal="left" vertical="top" indent="1"/>
    </xf>
    <xf numFmtId="4" fontId="10" fillId="30" borderId="13" applyNumberFormat="0" applyProtection="0">
      <alignment horizontal="right" vertical="center"/>
    </xf>
    <xf numFmtId="4" fontId="28" fillId="30" borderId="13" applyNumberFormat="0" applyProtection="0">
      <alignment horizontal="right" vertical="center"/>
    </xf>
    <xf numFmtId="4" fontId="10" fillId="27" borderId="13" applyNumberFormat="0" applyProtection="0">
      <alignment horizontal="left" vertical="center" indent="1"/>
    </xf>
    <xf numFmtId="0" fontId="10" fillId="27" borderId="13" applyNumberFormat="0" applyProtection="0">
      <alignment horizontal="left" vertical="top" indent="1"/>
    </xf>
    <xf numFmtId="4" fontId="50" fillId="31" borderId="0" applyNumberFormat="0" applyProtection="0">
      <alignment horizontal="left" vertical="center" indent="1"/>
    </xf>
    <xf numFmtId="4" fontId="20" fillId="30" borderId="13" applyNumberFormat="0" applyProtection="0">
      <alignment horizontal="right" vertical="center"/>
    </xf>
    <xf numFmtId="0" fontId="60" fillId="0" borderId="0" applyNumberFormat="0" applyFill="0" applyBorder="0" applyAlignment="0" applyProtection="0">
      <alignment vertical="top"/>
      <protection locked="0"/>
    </xf>
    <xf numFmtId="0" fontId="7" fillId="0" borderId="0"/>
    <xf numFmtId="0" fontId="16" fillId="0" borderId="0"/>
    <xf numFmtId="0" fontId="63" fillId="0" borderId="15" applyNumberFormat="0" applyFill="0" applyAlignment="0" applyProtection="0"/>
    <xf numFmtId="0" fontId="63" fillId="0" borderId="1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24" fillId="0" borderId="16" applyNumberFormat="0" applyFont="0" applyFill="0" applyAlignment="0" applyProtection="0"/>
    <xf numFmtId="0" fontId="79"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180" fontId="66" fillId="0" borderId="0" applyFont="0" applyFill="0" applyBorder="0" applyAlignment="0" applyProtection="0"/>
    <xf numFmtId="0" fontId="66" fillId="4" borderId="12" applyNumberFormat="0" applyFont="0" applyAlignment="0" applyProtection="0"/>
    <xf numFmtId="0" fontId="66" fillId="4" borderId="12" applyNumberFormat="0" applyFont="0" applyAlignment="0" applyProtection="0"/>
    <xf numFmtId="0" fontId="54" fillId="0" borderId="0" applyNumberFormat="0" applyFill="0" applyBorder="0" applyAlignment="0" applyProtection="0"/>
    <xf numFmtId="181" fontId="13" fillId="0" borderId="0">
      <alignment horizontal="right" vertical="center"/>
      <protection locked="0"/>
    </xf>
    <xf numFmtId="182" fontId="66" fillId="0" borderId="0" applyFont="0" applyFill="0" applyBorder="0" applyAlignment="0" applyProtection="0"/>
    <xf numFmtId="0" fontId="47" fillId="7" borderId="0" applyNumberFormat="0" applyBorder="0" applyAlignment="0" applyProtection="0"/>
  </cellStyleXfs>
  <cellXfs count="796">
    <xf numFmtId="0" fontId="0" fillId="0" borderId="0" xfId="0"/>
    <xf numFmtId="3" fontId="11" fillId="0" borderId="0" xfId="0" applyNumberFormat="1" applyFont="1" applyFill="1" applyBorder="1" applyAlignment="1">
      <alignment horizontal="center" vertical="center" wrapText="1"/>
    </xf>
    <xf numFmtId="3" fontId="7" fillId="0" borderId="0" xfId="0" applyNumberFormat="1" applyFont="1" applyAlignment="1">
      <alignment vertical="center"/>
    </xf>
    <xf numFmtId="0" fontId="7" fillId="0" borderId="0" xfId="0" applyFont="1" applyAlignment="1">
      <alignment vertical="center"/>
    </xf>
    <xf numFmtId="0" fontId="3" fillId="32" borderId="18" xfId="0" applyFont="1" applyFill="1" applyBorder="1" applyAlignment="1">
      <alignment horizontal="center" vertical="center" wrapText="1"/>
    </xf>
    <xf numFmtId="3" fontId="3" fillId="0" borderId="19" xfId="0" applyNumberFormat="1" applyFont="1" applyBorder="1" applyAlignment="1">
      <alignment horizontal="right" vertical="center" wrapText="1"/>
    </xf>
    <xf numFmtId="0" fontId="1" fillId="2" borderId="0" xfId="0" applyFont="1" applyFill="1" applyBorder="1" applyAlignment="1" applyProtection="1">
      <alignment horizontal="left" vertical="center" wrapText="1"/>
      <protection locked="0"/>
    </xf>
    <xf numFmtId="0" fontId="0" fillId="0" borderId="0" xfId="0" applyFont="1"/>
    <xf numFmtId="0" fontId="1" fillId="0" borderId="0" xfId="0" applyFont="1" applyFill="1" applyBorder="1" applyAlignment="1" applyProtection="1">
      <alignment horizontal="left" vertical="center" wrapText="1"/>
      <protection locked="0"/>
    </xf>
    <xf numFmtId="3" fontId="11" fillId="0" borderId="20" xfId="0" applyNumberFormat="1"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0" fontId="1" fillId="0" borderId="0" xfId="0" applyFont="1" applyFill="1" applyBorder="1" applyAlignment="1" applyProtection="1">
      <alignment vertical="center"/>
      <protection locked="0"/>
    </xf>
    <xf numFmtId="3" fontId="1" fillId="0" borderId="0" xfId="129" applyNumberFormat="1" applyFont="1" applyFill="1" applyBorder="1" applyAlignment="1">
      <alignment vertical="center"/>
    </xf>
    <xf numFmtId="0" fontId="1" fillId="0" borderId="0" xfId="0" applyFont="1"/>
    <xf numFmtId="3" fontId="1" fillId="0" borderId="0" xfId="0" applyNumberFormat="1" applyFont="1" applyAlignment="1">
      <alignment vertical="center"/>
    </xf>
    <xf numFmtId="0" fontId="1" fillId="2" borderId="0" xfId="0" applyFont="1" applyFill="1" applyBorder="1" applyAlignment="1">
      <alignment horizontal="left"/>
    </xf>
    <xf numFmtId="0" fontId="3" fillId="0" borderId="19" xfId="0" applyFont="1" applyFill="1" applyBorder="1" applyAlignment="1">
      <alignment vertical="center" wrapText="1"/>
    </xf>
    <xf numFmtId="0" fontId="0" fillId="0" borderId="0" xfId="0" applyFont="1" applyAlignment="1">
      <alignment vertical="center"/>
    </xf>
    <xf numFmtId="3" fontId="2" fillId="0" borderId="0" xfId="132" applyNumberFormat="1" applyFont="1"/>
    <xf numFmtId="3" fontId="1" fillId="2" borderId="0" xfId="0" applyNumberFormat="1" applyFont="1" applyFill="1" applyBorder="1" applyAlignment="1">
      <alignment vertical="center"/>
    </xf>
    <xf numFmtId="0" fontId="7" fillId="0" borderId="0" xfId="0" applyFont="1" applyFill="1" applyAlignment="1">
      <alignment vertical="center"/>
    </xf>
    <xf numFmtId="3" fontId="3" fillId="32" borderId="19" xfId="0" applyNumberFormat="1" applyFont="1" applyFill="1" applyBorder="1" applyAlignment="1">
      <alignment vertical="center" wrapText="1"/>
    </xf>
    <xf numFmtId="3" fontId="3" fillId="0" borderId="19" xfId="0" applyNumberFormat="1" applyFont="1" applyFill="1" applyBorder="1" applyAlignment="1">
      <alignment vertical="center" wrapText="1"/>
    </xf>
    <xf numFmtId="0" fontId="1" fillId="0" borderId="0" xfId="0" applyFont="1" applyAlignment="1">
      <alignment vertical="center"/>
    </xf>
    <xf numFmtId="3" fontId="3" fillId="0" borderId="0" xfId="0" applyNumberFormat="1" applyFont="1" applyFill="1" applyBorder="1" applyAlignment="1">
      <alignment horizontal="right" vertical="center" wrapText="1"/>
    </xf>
    <xf numFmtId="3" fontId="1" fillId="10" borderId="0" xfId="129" applyNumberFormat="1" applyFont="1" applyFill="1" applyBorder="1" applyAlignment="1">
      <alignment vertical="center"/>
    </xf>
    <xf numFmtId="0" fontId="9" fillId="33" borderId="44" xfId="0" applyFont="1" applyFill="1" applyBorder="1" applyAlignment="1">
      <alignment horizontal="center" vertical="center" wrapText="1"/>
    </xf>
    <xf numFmtId="0" fontId="1" fillId="0" borderId="0" xfId="0" applyFont="1" applyAlignment="1">
      <alignment horizontal="right"/>
    </xf>
    <xf numFmtId="3" fontId="11" fillId="10" borderId="20" xfId="0" applyNumberFormat="1" applyFont="1" applyFill="1" applyBorder="1" applyAlignment="1">
      <alignment horizontal="center" vertical="center" wrapText="1"/>
    </xf>
    <xf numFmtId="183" fontId="8" fillId="0" borderId="19" xfId="142" applyNumberFormat="1" applyFont="1" applyBorder="1" applyAlignment="1">
      <alignment horizontal="right" vertical="center" wrapText="1"/>
    </xf>
    <xf numFmtId="0" fontId="1" fillId="0" borderId="21" xfId="135" applyFont="1" applyFill="1" applyBorder="1" applyAlignment="1">
      <alignment vertical="center"/>
    </xf>
    <xf numFmtId="0" fontId="1" fillId="2" borderId="0" xfId="129" applyFont="1" applyFill="1" applyBorder="1" applyAlignment="1">
      <alignment vertical="center"/>
    </xf>
    <xf numFmtId="3" fontId="1" fillId="2" borderId="22" xfId="129" applyNumberFormat="1" applyFont="1" applyFill="1" applyBorder="1" applyAlignment="1">
      <alignment vertical="center"/>
    </xf>
    <xf numFmtId="3" fontId="0" fillId="0" borderId="0" xfId="0" applyNumberFormat="1"/>
    <xf numFmtId="183" fontId="1" fillId="0" borderId="45" xfId="0" applyNumberFormat="1" applyFont="1" applyFill="1" applyBorder="1" applyAlignment="1">
      <alignment horizontal="right"/>
    </xf>
    <xf numFmtId="0" fontId="1" fillId="0" borderId="0" xfId="0" applyFont="1" applyFill="1" applyBorder="1" applyAlignment="1">
      <alignment horizontal="right"/>
    </xf>
    <xf numFmtId="3" fontId="1" fillId="2" borderId="21" xfId="129" applyNumberFormat="1" applyFont="1" applyFill="1" applyBorder="1" applyAlignment="1">
      <alignment vertical="center"/>
    </xf>
    <xf numFmtId="2" fontId="1" fillId="0" borderId="45" xfId="0" applyNumberFormat="1" applyFont="1" applyFill="1" applyBorder="1" applyAlignment="1">
      <alignment horizontal="right"/>
    </xf>
    <xf numFmtId="3" fontId="3" fillId="10" borderId="19" xfId="0" applyNumberFormat="1" applyFont="1" applyFill="1" applyBorder="1" applyAlignment="1">
      <alignment vertical="center" wrapText="1"/>
    </xf>
    <xf numFmtId="3" fontId="1" fillId="10" borderId="0" xfId="0" applyNumberFormat="1" applyFont="1" applyFill="1" applyBorder="1" applyAlignment="1">
      <alignment vertical="center"/>
    </xf>
    <xf numFmtId="0" fontId="1" fillId="0" borderId="0" xfId="0" applyFont="1" applyAlignment="1">
      <alignment horizontal="left"/>
    </xf>
    <xf numFmtId="3" fontId="1" fillId="0" borderId="23" xfId="129" applyNumberFormat="1" applyFont="1" applyFill="1" applyBorder="1" applyAlignment="1">
      <alignment vertical="center"/>
    </xf>
    <xf numFmtId="3" fontId="1" fillId="0" borderId="24" xfId="129" applyNumberFormat="1" applyFont="1" applyFill="1" applyBorder="1" applyAlignment="1">
      <alignment vertical="center"/>
    </xf>
    <xf numFmtId="3" fontId="4" fillId="0" borderId="0" xfId="132" applyNumberFormat="1" applyFont="1"/>
    <xf numFmtId="0" fontId="3" fillId="0" borderId="0" xfId="0" applyFont="1" applyAlignment="1">
      <alignment horizontal="left"/>
    </xf>
    <xf numFmtId="0" fontId="96" fillId="33" borderId="46" xfId="0" applyFont="1" applyFill="1" applyBorder="1" applyAlignment="1">
      <alignment horizontal="center" vertical="center" wrapText="1"/>
    </xf>
    <xf numFmtId="3" fontId="1" fillId="2" borderId="0" xfId="129" applyNumberFormat="1" applyFont="1" applyFill="1" applyBorder="1" applyAlignment="1">
      <alignment vertical="center"/>
    </xf>
    <xf numFmtId="3" fontId="1" fillId="0" borderId="0" xfId="0" applyNumberFormat="1" applyFont="1" applyFill="1" applyBorder="1" applyAlignment="1">
      <alignment vertical="center"/>
    </xf>
    <xf numFmtId="3" fontId="1" fillId="2" borderId="25" xfId="129" applyNumberFormat="1" applyFont="1" applyFill="1" applyBorder="1" applyAlignment="1">
      <alignment vertical="center"/>
    </xf>
    <xf numFmtId="0" fontId="1" fillId="0" borderId="0" xfId="0" applyFont="1" applyFill="1" applyAlignment="1">
      <alignment horizontal="right"/>
    </xf>
    <xf numFmtId="3" fontId="1" fillId="10" borderId="26" xfId="129" applyNumberFormat="1" applyFont="1" applyFill="1" applyBorder="1" applyAlignment="1">
      <alignment vertical="center"/>
    </xf>
    <xf numFmtId="0" fontId="1" fillId="0" borderId="22" xfId="135" applyFont="1" applyFill="1" applyBorder="1" applyAlignment="1">
      <alignment vertical="center"/>
    </xf>
    <xf numFmtId="3" fontId="6" fillId="0" borderId="0" xfId="132" applyNumberFormat="1" applyFont="1"/>
    <xf numFmtId="3" fontId="6" fillId="0" borderId="0" xfId="132" applyNumberFormat="1" applyFont="1" applyAlignment="1">
      <alignment horizontal="center"/>
    </xf>
    <xf numFmtId="0" fontId="0" fillId="0" borderId="0" xfId="0" applyFont="1" applyAlignment="1">
      <alignment horizontal="left"/>
    </xf>
    <xf numFmtId="0" fontId="1" fillId="0" borderId="25" xfId="135" applyFont="1" applyFill="1" applyBorder="1" applyAlignment="1">
      <alignment vertical="center"/>
    </xf>
    <xf numFmtId="3" fontId="1" fillId="10" borderId="27" xfId="129" applyNumberFormat="1" applyFont="1" applyFill="1" applyBorder="1" applyAlignment="1">
      <alignment vertical="center"/>
    </xf>
    <xf numFmtId="183" fontId="5" fillId="2" borderId="21" xfId="142" applyNumberFormat="1" applyFont="1" applyFill="1" applyBorder="1" applyAlignment="1">
      <alignment vertical="center"/>
    </xf>
    <xf numFmtId="3" fontId="66" fillId="0" borderId="0" xfId="132" applyNumberFormat="1"/>
    <xf numFmtId="183" fontId="5" fillId="2" borderId="22" xfId="142" applyNumberFormat="1" applyFont="1" applyFill="1" applyBorder="1" applyAlignment="1">
      <alignment horizontal="right" vertical="center"/>
    </xf>
    <xf numFmtId="183" fontId="5" fillId="2" borderId="21" xfId="142" applyNumberFormat="1" applyFont="1" applyFill="1" applyBorder="1" applyAlignment="1">
      <alignment horizontal="right" vertical="center"/>
    </xf>
    <xf numFmtId="0" fontId="1" fillId="0" borderId="0" xfId="0" applyFont="1" applyFill="1"/>
    <xf numFmtId="3" fontId="3" fillId="0" borderId="0" xfId="0" applyNumberFormat="1" applyFont="1" applyFill="1" applyBorder="1" applyAlignment="1">
      <alignment vertical="center" wrapText="1"/>
    </xf>
    <xf numFmtId="3" fontId="1" fillId="10" borderId="24" xfId="129" applyNumberFormat="1" applyFont="1" applyFill="1" applyBorder="1" applyAlignment="1">
      <alignment vertical="center"/>
    </xf>
    <xf numFmtId="3" fontId="1" fillId="10" borderId="23" xfId="129" applyNumberFormat="1" applyFont="1" applyFill="1" applyBorder="1" applyAlignment="1">
      <alignment vertical="center"/>
    </xf>
    <xf numFmtId="0" fontId="15" fillId="0" borderId="0" xfId="0" applyFont="1" applyFill="1" applyBorder="1" applyAlignment="1" applyProtection="1">
      <alignment vertical="center"/>
      <protection locked="0"/>
    </xf>
    <xf numFmtId="0" fontId="6" fillId="0" borderId="0" xfId="132" applyFont="1" applyAlignment="1">
      <alignment horizontal="center"/>
    </xf>
    <xf numFmtId="2" fontId="1" fillId="0" borderId="0" xfId="0" applyNumberFormat="1" applyFont="1"/>
    <xf numFmtId="3" fontId="0" fillId="0" borderId="0" xfId="132" applyNumberFormat="1" applyFont="1"/>
    <xf numFmtId="0" fontId="1" fillId="0" borderId="45" xfId="0" applyFont="1" applyBorder="1" applyAlignment="1">
      <alignment horizontal="left" vertical="center" wrapText="1"/>
    </xf>
    <xf numFmtId="0" fontId="1" fillId="0" borderId="0" xfId="0" applyFont="1" applyBorder="1" applyAlignment="1">
      <alignment horizontal="left" vertical="center" wrapText="1"/>
    </xf>
    <xf numFmtId="3" fontId="1" fillId="0" borderId="0" xfId="0" applyNumberFormat="1" applyFont="1" applyFill="1" applyAlignment="1">
      <alignment horizontal="right"/>
    </xf>
    <xf numFmtId="3" fontId="3" fillId="10" borderId="19" xfId="0" applyNumberFormat="1" applyFont="1" applyFill="1" applyBorder="1" applyAlignment="1">
      <alignment horizontal="right" vertical="center" wrapText="1"/>
    </xf>
    <xf numFmtId="0" fontId="1" fillId="0" borderId="0" xfId="0" applyFont="1" applyFill="1" applyBorder="1" applyAlignment="1">
      <alignment vertical="center"/>
    </xf>
    <xf numFmtId="0" fontId="3" fillId="0" borderId="0" xfId="0" applyFont="1" applyBorder="1" applyAlignment="1">
      <alignment horizontal="right" wrapText="1"/>
    </xf>
    <xf numFmtId="3" fontId="3" fillId="10" borderId="0" xfId="0" applyNumberFormat="1" applyFont="1" applyFill="1" applyBorder="1" applyAlignment="1">
      <alignment vertical="center" wrapText="1"/>
    </xf>
    <xf numFmtId="183" fontId="5" fillId="2" borderId="22" xfId="142" applyNumberFormat="1" applyFont="1" applyFill="1" applyBorder="1" applyAlignment="1">
      <alignment vertical="center"/>
    </xf>
    <xf numFmtId="0" fontId="1" fillId="0" borderId="0" xfId="0" applyFont="1" applyFill="1" applyAlignment="1">
      <alignment horizontal="right" vertical="center"/>
    </xf>
    <xf numFmtId="3" fontId="6" fillId="0" borderId="0" xfId="105" applyNumberFormat="1" applyFont="1" applyAlignment="1">
      <alignment horizontal="center"/>
    </xf>
    <xf numFmtId="0" fontId="1" fillId="0" borderId="0" xfId="0" applyFont="1" applyAlignment="1">
      <alignment horizontal="center" vertical="center"/>
    </xf>
    <xf numFmtId="0" fontId="1" fillId="0" borderId="0" xfId="0" applyFont="1" applyBorder="1" applyAlignment="1">
      <alignment vertical="center" wrapText="1"/>
    </xf>
    <xf numFmtId="0" fontId="5" fillId="0" borderId="0" xfId="0" applyFont="1" applyAlignment="1">
      <alignment vertical="center"/>
    </xf>
    <xf numFmtId="0" fontId="3" fillId="0" borderId="0" xfId="0" applyFont="1" applyFill="1" applyBorder="1" applyAlignment="1">
      <alignment horizontal="right" vertical="center" wrapText="1"/>
    </xf>
    <xf numFmtId="183" fontId="5" fillId="2" borderId="25" xfId="142" applyNumberFormat="1" applyFont="1" applyFill="1" applyBorder="1" applyAlignment="1">
      <alignment horizontal="right" vertical="center"/>
    </xf>
    <xf numFmtId="0" fontId="1" fillId="0" borderId="0" xfId="0" applyFont="1" applyBorder="1" applyAlignment="1">
      <alignment horizontal="left"/>
    </xf>
    <xf numFmtId="165" fontId="4" fillId="2" borderId="0" xfId="131" applyNumberFormat="1" applyFont="1" applyFill="1" applyBorder="1" applyAlignment="1" applyProtection="1">
      <alignment horizontal="right" vertical="center" wrapText="1"/>
      <protection locked="0"/>
    </xf>
    <xf numFmtId="0" fontId="12" fillId="0" borderId="0" xfId="0" applyFont="1"/>
    <xf numFmtId="0" fontId="5" fillId="2" borderId="0" xfId="129" applyFont="1" applyFill="1" applyBorder="1" applyAlignment="1">
      <alignment vertical="center"/>
    </xf>
    <xf numFmtId="0" fontId="12" fillId="0" borderId="0" xfId="0" applyFont="1" applyAlignment="1">
      <alignment vertical="center"/>
    </xf>
    <xf numFmtId="0" fontId="1" fillId="2" borderId="0" xfId="0" applyFont="1" applyFill="1" applyAlignment="1" applyProtection="1">
      <alignment vertical="center"/>
      <protection locked="0"/>
    </xf>
    <xf numFmtId="0" fontId="6" fillId="0" borderId="0" xfId="105" applyFont="1"/>
    <xf numFmtId="0" fontId="0" fillId="0" borderId="0" xfId="0" applyFont="1" applyBorder="1"/>
    <xf numFmtId="187" fontId="3" fillId="0" borderId="0" xfId="0" quotePrefix="1" applyNumberFormat="1" applyFont="1" applyFill="1" applyBorder="1" applyAlignment="1" applyProtection="1">
      <alignment horizontal="right" vertical="center" wrapText="1"/>
      <protection locked="0"/>
    </xf>
    <xf numFmtId="0" fontId="3" fillId="0" borderId="0" xfId="0" applyFont="1" applyFill="1" applyBorder="1" applyAlignment="1">
      <alignment vertical="center" wrapText="1"/>
    </xf>
    <xf numFmtId="3" fontId="1" fillId="10" borderId="28" xfId="129" applyNumberFormat="1" applyFont="1" applyFill="1" applyBorder="1" applyAlignment="1">
      <alignment vertical="center"/>
    </xf>
    <xf numFmtId="185" fontId="1" fillId="0" borderId="0" xfId="0" applyNumberFormat="1" applyFont="1" applyAlignment="1">
      <alignment horizontal="right"/>
    </xf>
    <xf numFmtId="3" fontId="1" fillId="2" borderId="0" xfId="0" applyNumberFormat="1" applyFont="1" applyFill="1" applyAlignment="1" applyProtection="1">
      <alignment vertical="center"/>
      <protection locked="0"/>
    </xf>
    <xf numFmtId="188" fontId="1" fillId="0" borderId="0" xfId="0" applyNumberFormat="1" applyFont="1" applyFill="1"/>
    <xf numFmtId="0" fontId="4" fillId="10" borderId="0" xfId="132" applyFont="1" applyFill="1" applyAlignment="1">
      <alignment horizontal="center"/>
    </xf>
    <xf numFmtId="185" fontId="3" fillId="0" borderId="0" xfId="0" quotePrefix="1" applyNumberFormat="1" applyFont="1" applyFill="1" applyBorder="1" applyAlignment="1" applyProtection="1">
      <alignment horizontal="right" vertical="center" wrapText="1"/>
      <protection locked="0"/>
    </xf>
    <xf numFmtId="183" fontId="5" fillId="2" borderId="25" xfId="142" applyNumberFormat="1" applyFont="1" applyFill="1" applyBorder="1" applyAlignment="1">
      <alignment vertical="center"/>
    </xf>
    <xf numFmtId="0" fontId="1" fillId="0" borderId="0" xfId="0" applyFont="1" applyFill="1" applyAlignment="1">
      <alignment vertical="center"/>
    </xf>
    <xf numFmtId="0" fontId="1" fillId="0" borderId="0" xfId="129" applyFont="1" applyFill="1" applyBorder="1" applyAlignment="1">
      <alignment vertical="center"/>
    </xf>
    <xf numFmtId="0" fontId="1" fillId="0" borderId="0" xfId="0" applyFont="1" applyBorder="1"/>
    <xf numFmtId="0" fontId="9" fillId="33" borderId="47" xfId="0" applyFont="1" applyFill="1" applyBorder="1" applyAlignment="1">
      <alignment horizontal="center" vertical="center" wrapText="1"/>
    </xf>
    <xf numFmtId="0" fontId="97" fillId="0" borderId="48" xfId="0" applyFont="1" applyBorder="1" applyAlignment="1">
      <alignment horizontal="right" vertical="center" wrapText="1"/>
    </xf>
    <xf numFmtId="0" fontId="1" fillId="0" borderId="31" xfId="135" applyFont="1" applyFill="1" applyBorder="1" applyAlignment="1">
      <alignment vertical="center"/>
    </xf>
    <xf numFmtId="0" fontId="3" fillId="0" borderId="19" xfId="0" applyFont="1" applyBorder="1" applyAlignment="1">
      <alignment horizontal="right" vertical="center" wrapText="1"/>
    </xf>
    <xf numFmtId="0" fontId="1" fillId="0" borderId="45" xfId="0" applyFont="1" applyFill="1" applyBorder="1" applyAlignment="1">
      <alignment horizontal="right"/>
    </xf>
    <xf numFmtId="0" fontId="1" fillId="0" borderId="49" xfId="0" applyFont="1" applyBorder="1" applyAlignment="1">
      <alignment horizontal="center"/>
    </xf>
    <xf numFmtId="0" fontId="1" fillId="0" borderId="50" xfId="0" applyFont="1" applyBorder="1" applyAlignment="1">
      <alignment horizontal="left" vertical="center"/>
    </xf>
    <xf numFmtId="0" fontId="6" fillId="0" borderId="0" xfId="132" applyFont="1"/>
    <xf numFmtId="0" fontId="66" fillId="0" borderId="0" xfId="132"/>
    <xf numFmtId="3" fontId="11" fillId="0" borderId="20" xfId="0" quotePrefix="1" applyNumberFormat="1" applyFont="1" applyFill="1" applyBorder="1" applyAlignment="1">
      <alignment horizontal="center" vertical="center" wrapText="1"/>
    </xf>
    <xf numFmtId="0" fontId="1" fillId="0" borderId="51" xfId="0" applyFont="1" applyBorder="1" applyAlignment="1">
      <alignment horizontal="left" vertical="center" wrapText="1"/>
    </xf>
    <xf numFmtId="0" fontId="0" fillId="0" borderId="0" xfId="0" applyFont="1" applyAlignment="1"/>
    <xf numFmtId="0" fontId="3" fillId="0" borderId="0" xfId="0" applyFont="1" applyFill="1" applyAlignment="1" applyProtection="1">
      <alignment vertical="center" wrapText="1"/>
      <protection locked="0"/>
    </xf>
    <xf numFmtId="0" fontId="2" fillId="0" borderId="0" xfId="105" applyFont="1"/>
    <xf numFmtId="0" fontId="1" fillId="0" borderId="0" xfId="0" applyFont="1" applyFill="1" applyAlignment="1">
      <alignment horizontal="left"/>
    </xf>
    <xf numFmtId="0" fontId="2" fillId="0" borderId="0" xfId="132" applyFont="1"/>
    <xf numFmtId="0" fontId="4" fillId="0" borderId="0" xfId="0" applyFont="1" applyAlignment="1">
      <alignment horizontal="center" vertical="center"/>
    </xf>
    <xf numFmtId="0" fontId="1" fillId="0" borderId="0" xfId="0" applyFont="1" applyFill="1" applyAlignment="1">
      <alignment horizontal="left" vertical="center"/>
    </xf>
    <xf numFmtId="0" fontId="66" fillId="0" borderId="0" xfId="132" applyAlignment="1">
      <alignment horizontal="left" indent="1"/>
    </xf>
    <xf numFmtId="0" fontId="1" fillId="0" borderId="52" xfId="0" applyFont="1" applyBorder="1" applyAlignment="1">
      <alignment horizontal="left" vertical="center"/>
    </xf>
    <xf numFmtId="183" fontId="5" fillId="2" borderId="22" xfId="129" applyNumberFormat="1" applyFont="1" applyFill="1" applyBorder="1" applyAlignment="1">
      <alignment vertical="center"/>
    </xf>
    <xf numFmtId="0" fontId="1" fillId="0" borderId="34" xfId="0" applyFont="1" applyBorder="1" applyAlignment="1">
      <alignment horizontal="center"/>
    </xf>
    <xf numFmtId="0" fontId="15" fillId="2" borderId="0" xfId="0" applyFont="1" applyFill="1" applyAlignment="1" applyProtection="1">
      <alignment vertical="center"/>
      <protection locked="0"/>
    </xf>
    <xf numFmtId="0" fontId="1" fillId="0" borderId="0" xfId="0" applyFont="1" applyFill="1" applyAlignment="1" applyProtection="1">
      <alignment vertical="center"/>
      <protection locked="0"/>
    </xf>
    <xf numFmtId="186" fontId="2" fillId="0" borderId="0" xfId="132" applyNumberFormat="1" applyFont="1"/>
    <xf numFmtId="0" fontId="12" fillId="0" borderId="0" xfId="0" applyFont="1" applyAlignment="1">
      <alignment vertical="center" wrapText="1"/>
    </xf>
    <xf numFmtId="3" fontId="4" fillId="10" borderId="0" xfId="132" applyNumberFormat="1" applyFont="1" applyFill="1"/>
    <xf numFmtId="0" fontId="6" fillId="10" borderId="0" xfId="132" applyFont="1" applyFill="1" applyAlignment="1">
      <alignment horizontal="center"/>
    </xf>
    <xf numFmtId="0" fontId="6" fillId="0" borderId="0" xfId="105" applyFont="1" applyAlignment="1">
      <alignment horizontal="center"/>
    </xf>
    <xf numFmtId="3" fontId="6" fillId="0" borderId="0" xfId="105" applyNumberFormat="1" applyFont="1"/>
    <xf numFmtId="3" fontId="3" fillId="2" borderId="19" xfId="0" applyNumberFormat="1" applyFont="1" applyFill="1" applyBorder="1" applyAlignment="1">
      <alignment vertical="center" wrapText="1"/>
    </xf>
    <xf numFmtId="9" fontId="3" fillId="0" borderId="19" xfId="0" applyNumberFormat="1" applyFont="1" applyBorder="1" applyAlignment="1">
      <alignment horizontal="right" vertical="center" wrapText="1"/>
    </xf>
    <xf numFmtId="0" fontId="4" fillId="0" borderId="0" xfId="132" applyFont="1"/>
    <xf numFmtId="0" fontId="1" fillId="0" borderId="53" xfId="0" applyFont="1" applyBorder="1" applyAlignment="1">
      <alignment horizontal="left" vertical="center" wrapText="1"/>
    </xf>
    <xf numFmtId="0" fontId="0" fillId="0" borderId="0" xfId="0" applyAlignment="1">
      <alignment vertical="center"/>
    </xf>
    <xf numFmtId="0" fontId="97" fillId="0" borderId="48" xfId="0" applyFont="1" applyBorder="1" applyAlignment="1">
      <alignment horizontal="right" vertical="center"/>
    </xf>
    <xf numFmtId="0" fontId="0" fillId="0" borderId="0" xfId="0" applyAlignment="1">
      <alignment vertical="center" wrapText="1"/>
    </xf>
    <xf numFmtId="183" fontId="5" fillId="2" borderId="31" xfId="142" applyNumberFormat="1" applyFont="1" applyFill="1" applyBorder="1" applyAlignment="1">
      <alignment horizontal="right" vertical="center"/>
    </xf>
    <xf numFmtId="0" fontId="8" fillId="0" borderId="19" xfId="0" applyFont="1" applyBorder="1" applyAlignment="1">
      <alignment vertical="center" wrapText="1"/>
    </xf>
    <xf numFmtId="3" fontId="2" fillId="10" borderId="0" xfId="132" applyNumberFormat="1" applyFont="1" applyFill="1"/>
    <xf numFmtId="183" fontId="5" fillId="2" borderId="22" xfId="129" applyNumberFormat="1" applyFont="1" applyFill="1" applyBorder="1" applyAlignment="1">
      <alignment horizontal="right" vertical="center"/>
    </xf>
    <xf numFmtId="3" fontId="22" fillId="0" borderId="0" xfId="132" applyNumberFormat="1" applyFont="1"/>
    <xf numFmtId="3" fontId="1" fillId="2" borderId="31" xfId="129" applyNumberFormat="1" applyFont="1" applyFill="1" applyBorder="1" applyAlignment="1">
      <alignment vertical="center"/>
    </xf>
    <xf numFmtId="4" fontId="2" fillId="0" borderId="0" xfId="132" applyNumberFormat="1" applyFont="1"/>
    <xf numFmtId="3" fontId="2" fillId="0" borderId="0" xfId="105" applyNumberFormat="1" applyFont="1"/>
    <xf numFmtId="0" fontId="67" fillId="0" borderId="0" xfId="0" applyFont="1" applyAlignment="1">
      <alignment vertical="center"/>
    </xf>
    <xf numFmtId="0" fontId="70" fillId="0" borderId="0" xfId="0" applyFont="1" applyAlignment="1">
      <alignment vertical="center"/>
    </xf>
    <xf numFmtId="0" fontId="67" fillId="0" borderId="0" xfId="0" applyFont="1"/>
    <xf numFmtId="0" fontId="70" fillId="0" borderId="54" xfId="0" applyFont="1" applyBorder="1" applyAlignment="1">
      <alignment horizontal="left" vertical="center" wrapText="1"/>
    </xf>
    <xf numFmtId="0" fontId="70" fillId="0" borderId="0" xfId="0" applyFont="1" applyFill="1" applyBorder="1" applyAlignment="1">
      <alignment horizontal="left" vertical="center" wrapText="1"/>
    </xf>
    <xf numFmtId="0" fontId="1" fillId="0" borderId="0" xfId="0" applyFont="1" applyFill="1" applyAlignment="1">
      <alignment horizontal="center"/>
    </xf>
    <xf numFmtId="0" fontId="1" fillId="32" borderId="0" xfId="0" applyFont="1" applyFill="1" applyAlignment="1">
      <alignment horizontal="center"/>
    </xf>
    <xf numFmtId="165" fontId="70" fillId="2" borderId="0" xfId="131" applyNumberFormat="1" applyFont="1" applyFill="1" applyBorder="1" applyAlignment="1" applyProtection="1">
      <alignment horizontal="right" vertical="center" wrapText="1"/>
      <protection locked="0"/>
    </xf>
    <xf numFmtId="0" fontId="11" fillId="0" borderId="0" xfId="0" applyFont="1"/>
    <xf numFmtId="165" fontId="69" fillId="2" borderId="0" xfId="131" applyNumberFormat="1" applyFont="1" applyFill="1" applyBorder="1" applyAlignment="1" applyProtection="1">
      <alignment horizontal="right" vertical="center" wrapText="1"/>
      <protection locked="0"/>
    </xf>
    <xf numFmtId="0" fontId="70" fillId="0" borderId="0" xfId="0" applyFont="1"/>
    <xf numFmtId="0" fontId="70" fillId="0" borderId="0"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center" vertical="center" wrapText="1"/>
      <protection locked="0"/>
    </xf>
    <xf numFmtId="0" fontId="70" fillId="2" borderId="0" xfId="0" applyFont="1" applyFill="1" applyAlignment="1" applyProtection="1">
      <alignment horizontal="left" vertical="center" wrapText="1"/>
      <protection locked="0"/>
    </xf>
    <xf numFmtId="0" fontId="70" fillId="0" borderId="54" xfId="0" applyFont="1" applyFill="1" applyBorder="1" applyAlignment="1" applyProtection="1">
      <alignment horizontal="left" vertical="center" wrapText="1"/>
      <protection locked="0"/>
    </xf>
    <xf numFmtId="0" fontId="70" fillId="0" borderId="55" xfId="0" applyFont="1" applyFill="1" applyBorder="1" applyAlignment="1" applyProtection="1">
      <alignment horizontal="left" vertical="center" wrapText="1"/>
      <protection locked="0"/>
    </xf>
    <xf numFmtId="0" fontId="70" fillId="0" borderId="56"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wrapText="1"/>
      <protection locked="0"/>
    </xf>
    <xf numFmtId="0" fontId="69" fillId="0" borderId="57"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wrapText="1"/>
      <protection locked="0"/>
    </xf>
    <xf numFmtId="0" fontId="68" fillId="0" borderId="0" xfId="0" applyFont="1"/>
    <xf numFmtId="0" fontId="68" fillId="0" borderId="0" xfId="0" applyFont="1" applyFill="1" applyBorder="1" applyAlignment="1" applyProtection="1">
      <alignment horizontal="left" vertical="center" wrapText="1" indent="1"/>
      <protection locked="0"/>
    </xf>
    <xf numFmtId="0" fontId="68" fillId="0" borderId="0" xfId="0" applyFont="1" applyAlignment="1">
      <alignment vertical="center"/>
    </xf>
    <xf numFmtId="0" fontId="5" fillId="0" borderId="0" xfId="0" applyFont="1" applyFill="1" applyBorder="1" applyAlignment="1" applyProtection="1">
      <alignment horizontal="left" vertical="center" wrapText="1" indent="1"/>
      <protection locked="0"/>
    </xf>
    <xf numFmtId="0" fontId="5" fillId="0" borderId="53" xfId="0" applyFont="1" applyFill="1" applyBorder="1" applyAlignment="1" applyProtection="1">
      <alignment horizontal="left" vertical="center" wrapText="1" indent="1"/>
      <protection locked="0"/>
    </xf>
    <xf numFmtId="0" fontId="5" fillId="0" borderId="0" xfId="0" applyFont="1"/>
    <xf numFmtId="0" fontId="1" fillId="2" borderId="0" xfId="0" applyFont="1" applyFill="1" applyBorder="1" applyAlignment="1" applyProtection="1">
      <alignment horizontal="left" vertical="center"/>
      <protection locked="0"/>
    </xf>
    <xf numFmtId="0" fontId="70" fillId="0" borderId="54"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4"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70" fillId="0" borderId="45" xfId="0" applyFont="1" applyFill="1" applyBorder="1" applyAlignment="1" applyProtection="1">
      <alignment horizontal="left" vertical="center" wrapText="1"/>
      <protection locked="0"/>
    </xf>
    <xf numFmtId="0" fontId="70" fillId="0" borderId="56" xfId="0" applyFont="1" applyFill="1" applyBorder="1" applyAlignment="1">
      <alignment horizontal="left" vertical="center" wrapText="1"/>
    </xf>
    <xf numFmtId="0" fontId="70" fillId="0" borderId="58" xfId="0" applyFont="1" applyFill="1" applyBorder="1" applyAlignment="1">
      <alignment horizontal="left" vertical="center" wrapText="1"/>
    </xf>
    <xf numFmtId="3" fontId="70" fillId="0" borderId="0" xfId="0" applyNumberFormat="1" applyFont="1" applyFill="1" applyBorder="1" applyAlignment="1">
      <alignment horizontal="center" vertical="center" wrapText="1"/>
    </xf>
    <xf numFmtId="3" fontId="11" fillId="0" borderId="29" xfId="0" applyNumberFormat="1" applyFont="1" applyFill="1" applyBorder="1" applyAlignment="1">
      <alignment horizontal="center" vertical="center" wrapText="1"/>
    </xf>
    <xf numFmtId="0" fontId="70" fillId="0" borderId="45" xfId="0" applyFont="1" applyFill="1" applyBorder="1" applyAlignment="1">
      <alignment horizontal="left" vertical="center" wrapText="1"/>
    </xf>
    <xf numFmtId="0" fontId="1" fillId="0" borderId="56" xfId="0" applyFont="1" applyBorder="1" applyAlignment="1">
      <alignment horizontal="left" vertical="center" wrapText="1"/>
    </xf>
    <xf numFmtId="0" fontId="1" fillId="0" borderId="58" xfId="0" applyFont="1" applyBorder="1" applyAlignment="1">
      <alignment vertical="center" wrapText="1"/>
    </xf>
    <xf numFmtId="0" fontId="96" fillId="33" borderId="46" xfId="0" applyFont="1" applyFill="1" applyBorder="1" applyAlignment="1" applyProtection="1">
      <alignment horizontal="center" vertical="center" wrapText="1"/>
      <protection locked="0"/>
    </xf>
    <xf numFmtId="0" fontId="3" fillId="0" borderId="54" xfId="130" applyFont="1" applyFill="1" applyBorder="1" applyAlignment="1">
      <alignment vertical="center" wrapText="1"/>
    </xf>
    <xf numFmtId="0" fontId="3" fillId="0" borderId="54" xfId="0" applyFont="1" applyFill="1" applyBorder="1" applyAlignment="1">
      <alignment vertical="center" wrapText="1"/>
    </xf>
    <xf numFmtId="0" fontId="1" fillId="0" borderId="0" xfId="135" applyFont="1" applyFill="1" applyBorder="1" applyAlignment="1">
      <alignment vertical="center" wrapText="1"/>
    </xf>
    <xf numFmtId="0" fontId="1" fillId="0" borderId="56" xfId="135" applyFont="1" applyFill="1" applyBorder="1" applyAlignment="1">
      <alignment vertical="center" wrapText="1"/>
    </xf>
    <xf numFmtId="0" fontId="1" fillId="0" borderId="0" xfId="135" applyFont="1" applyFill="1" applyBorder="1" applyAlignment="1">
      <alignment vertical="center"/>
    </xf>
    <xf numFmtId="0" fontId="70" fillId="0" borderId="58" xfId="0" applyFont="1" applyFill="1" applyBorder="1" applyAlignment="1" applyProtection="1">
      <alignment horizontal="left" vertical="center" wrapText="1"/>
      <protection locked="0"/>
    </xf>
    <xf numFmtId="2" fontId="1" fillId="0" borderId="0" xfId="0" applyNumberFormat="1" applyFont="1" applyFill="1" applyBorder="1"/>
    <xf numFmtId="0" fontId="11" fillId="0" borderId="59" xfId="0" applyFont="1" applyBorder="1" applyAlignment="1">
      <alignment horizontal="center" vertical="center"/>
    </xf>
    <xf numFmtId="0" fontId="11" fillId="0" borderId="47" xfId="0" applyFont="1" applyBorder="1" applyAlignment="1">
      <alignment horizontal="center" vertical="center"/>
    </xf>
    <xf numFmtId="0" fontId="11" fillId="0" borderId="47" xfId="0" applyFont="1" applyFill="1" applyBorder="1" applyAlignment="1">
      <alignment horizontal="center" vertical="center"/>
    </xf>
    <xf numFmtId="2" fontId="1" fillId="34" borderId="0" xfId="0" applyNumberFormat="1" applyFont="1" applyFill="1" applyBorder="1"/>
    <xf numFmtId="0" fontId="1" fillId="34" borderId="0" xfId="0" applyFont="1" applyFill="1" applyBorder="1" applyAlignment="1">
      <alignment horizontal="right"/>
    </xf>
    <xf numFmtId="183" fontId="1" fillId="34" borderId="45" xfId="0" applyNumberFormat="1" applyFont="1" applyFill="1" applyBorder="1" applyAlignment="1">
      <alignment horizontal="right"/>
    </xf>
    <xf numFmtId="0" fontId="1" fillId="0" borderId="60" xfId="0" applyFont="1" applyBorder="1" applyAlignment="1">
      <alignment horizontal="center"/>
    </xf>
    <xf numFmtId="0" fontId="1" fillId="0" borderId="61" xfId="0" applyFont="1" applyFill="1" applyBorder="1" applyAlignment="1">
      <alignment horizontal="right"/>
    </xf>
    <xf numFmtId="2" fontId="1" fillId="0" borderId="61" xfId="0" applyNumberFormat="1" applyFont="1" applyFill="1" applyBorder="1" applyAlignment="1">
      <alignment horizontal="right"/>
    </xf>
    <xf numFmtId="183" fontId="1" fillId="0" borderId="61" xfId="0" applyNumberFormat="1" applyFont="1" applyFill="1" applyBorder="1" applyAlignment="1">
      <alignment horizontal="right"/>
    </xf>
    <xf numFmtId="184" fontId="1" fillId="0" borderId="61" xfId="0" applyNumberFormat="1" applyFont="1" applyFill="1" applyBorder="1" applyAlignment="1">
      <alignment horizontal="right"/>
    </xf>
    <xf numFmtId="183" fontId="1" fillId="34" borderId="57" xfId="0" applyNumberFormat="1" applyFont="1" applyFill="1" applyBorder="1" applyAlignment="1">
      <alignment horizontal="right"/>
    </xf>
    <xf numFmtId="0" fontId="1" fillId="0" borderId="62" xfId="0" applyFont="1" applyBorder="1" applyAlignment="1">
      <alignment horizontal="left" vertical="center"/>
    </xf>
    <xf numFmtId="0" fontId="11" fillId="0" borderId="63" xfId="0" applyFont="1" applyBorder="1" applyAlignment="1">
      <alignment horizontal="center" vertical="center"/>
    </xf>
    <xf numFmtId="0" fontId="11" fillId="0" borderId="47" xfId="0" applyFont="1" applyFill="1" applyBorder="1" applyAlignment="1">
      <alignment horizontal="center" vertical="center" wrapText="1"/>
    </xf>
    <xf numFmtId="0" fontId="1" fillId="0" borderId="64" xfId="0" applyFont="1" applyBorder="1" applyAlignment="1">
      <alignment horizontal="left" vertical="center"/>
    </xf>
    <xf numFmtId="0" fontId="70" fillId="0" borderId="65" xfId="0" applyFont="1" applyBorder="1" applyAlignment="1">
      <alignment horizontal="left" vertical="center"/>
    </xf>
    <xf numFmtId="0" fontId="3" fillId="0" borderId="53" xfId="0" applyFont="1" applyBorder="1" applyAlignment="1">
      <alignment horizontal="left"/>
    </xf>
    <xf numFmtId="0" fontId="1" fillId="0" borderId="0" xfId="0" applyFont="1" applyBorder="1" applyAlignment="1">
      <alignment horizontal="left" vertical="top"/>
    </xf>
    <xf numFmtId="0" fontId="0" fillId="0" borderId="0" xfId="0" applyAlignment="1">
      <alignment vertical="top"/>
    </xf>
    <xf numFmtId="0" fontId="1" fillId="0" borderId="45" xfId="0" applyFont="1" applyBorder="1" applyAlignment="1">
      <alignment horizontal="left" vertical="top"/>
    </xf>
    <xf numFmtId="0" fontId="70" fillId="0" borderId="62" xfId="0" applyFont="1" applyBorder="1" applyAlignment="1">
      <alignment horizontal="left"/>
    </xf>
    <xf numFmtId="0" fontId="1" fillId="0" borderId="66" xfId="0" applyFont="1" applyBorder="1" applyAlignment="1">
      <alignment horizontal="left" vertical="center"/>
    </xf>
    <xf numFmtId="165" fontId="1" fillId="2" borderId="0" xfId="131" applyNumberFormat="1" applyFont="1" applyFill="1" applyBorder="1" applyAlignment="1" applyProtection="1">
      <alignment horizontal="right" vertical="center" wrapText="1"/>
      <protection locked="0"/>
    </xf>
    <xf numFmtId="0" fontId="1" fillId="0" borderId="57" xfId="0" applyFont="1" applyFill="1" applyBorder="1" applyAlignment="1">
      <alignment horizontal="right"/>
    </xf>
    <xf numFmtId="183" fontId="1" fillId="0" borderId="57" xfId="0" applyNumberFormat="1" applyFont="1" applyFill="1" applyBorder="1" applyAlignment="1">
      <alignment horizontal="right"/>
    </xf>
    <xf numFmtId="2" fontId="1" fillId="0" borderId="57" xfId="0" applyNumberFormat="1" applyFont="1" applyFill="1" applyBorder="1" applyAlignment="1">
      <alignment horizontal="right"/>
    </xf>
    <xf numFmtId="184" fontId="1" fillId="0" borderId="57" xfId="0" applyNumberFormat="1" applyFont="1" applyFill="1" applyBorder="1" applyAlignment="1">
      <alignment horizontal="right"/>
    </xf>
    <xf numFmtId="0" fontId="1" fillId="0" borderId="56" xfId="135" applyFont="1" applyFill="1" applyBorder="1" applyAlignment="1">
      <alignment vertical="center"/>
    </xf>
    <xf numFmtId="189" fontId="1" fillId="0" borderId="53" xfId="0" applyNumberFormat="1" applyFont="1" applyFill="1" applyBorder="1" applyAlignment="1">
      <alignment horizontal="right" vertical="center" wrapText="1"/>
    </xf>
    <xf numFmtId="189" fontId="3" fillId="0" borderId="56" xfId="0" applyNumberFormat="1" applyFont="1" applyFill="1" applyBorder="1" applyAlignment="1">
      <alignment horizontal="right" vertical="center"/>
    </xf>
    <xf numFmtId="189" fontId="1" fillId="0" borderId="0" xfId="0" applyNumberFormat="1" applyFont="1" applyFill="1" applyBorder="1" applyAlignment="1">
      <alignment horizontal="right" vertical="center"/>
    </xf>
    <xf numFmtId="189" fontId="5" fillId="0" borderId="0" xfId="0" applyNumberFormat="1" applyFont="1" applyFill="1" applyBorder="1" applyAlignment="1">
      <alignment horizontal="right" vertical="center"/>
    </xf>
    <xf numFmtId="189" fontId="1" fillId="0" borderId="56" xfId="0" applyNumberFormat="1" applyFont="1" applyFill="1" applyBorder="1" applyAlignment="1">
      <alignment horizontal="right" vertical="center"/>
    </xf>
    <xf numFmtId="189" fontId="3" fillId="0" borderId="54" xfId="0" applyNumberFormat="1" applyFont="1" applyFill="1" applyBorder="1" applyAlignment="1">
      <alignment horizontal="right" vertical="center"/>
    </xf>
    <xf numFmtId="189" fontId="3" fillId="0" borderId="0" xfId="0" applyNumberFormat="1" applyFont="1" applyFill="1" applyBorder="1" applyAlignment="1">
      <alignment horizontal="right" vertical="center"/>
    </xf>
    <xf numFmtId="189" fontId="69" fillId="0" borderId="0" xfId="0" applyNumberFormat="1" applyFont="1" applyFill="1" applyBorder="1" applyAlignment="1">
      <alignment horizontal="right" vertical="center"/>
    </xf>
    <xf numFmtId="189" fontId="67" fillId="0" borderId="0" xfId="0" applyNumberFormat="1" applyFont="1" applyFill="1" applyAlignment="1">
      <alignment horizontal="right" vertical="center"/>
    </xf>
    <xf numFmtId="189" fontId="1" fillId="0" borderId="0" xfId="129" applyNumberFormat="1" applyFont="1" applyFill="1" applyBorder="1" applyAlignment="1">
      <alignment vertical="center"/>
    </xf>
    <xf numFmtId="189" fontId="1" fillId="0" borderId="56" xfId="129" applyNumberFormat="1" applyFont="1" applyFill="1" applyBorder="1" applyAlignment="1">
      <alignment vertical="center"/>
    </xf>
    <xf numFmtId="189" fontId="3" fillId="0" borderId="54" xfId="0" applyNumberFormat="1" applyFont="1" applyFill="1" applyBorder="1" applyAlignment="1">
      <alignment vertical="center" wrapText="1"/>
    </xf>
    <xf numFmtId="189" fontId="1" fillId="0" borderId="51" xfId="129" applyNumberFormat="1" applyFont="1" applyFill="1" applyBorder="1" applyAlignment="1">
      <alignment vertical="center"/>
    </xf>
    <xf numFmtId="189" fontId="97" fillId="0" borderId="67" xfId="0" applyNumberFormat="1" applyFont="1" applyFill="1" applyBorder="1" applyAlignment="1">
      <alignment horizontal="right" vertical="center" wrapText="1"/>
    </xf>
    <xf numFmtId="189" fontId="97" fillId="0" borderId="0" xfId="0" applyNumberFormat="1" applyFont="1" applyBorder="1" applyAlignment="1">
      <alignment horizontal="right" vertical="center" wrapText="1"/>
    </xf>
    <xf numFmtId="189" fontId="97" fillId="0" borderId="0" xfId="0" applyNumberFormat="1" applyFont="1" applyFill="1" applyBorder="1" applyAlignment="1">
      <alignment horizontal="right" vertical="center" wrapText="1"/>
    </xf>
    <xf numFmtId="189" fontId="97" fillId="0" borderId="45" xfId="0" applyNumberFormat="1" applyFont="1" applyFill="1" applyBorder="1" applyAlignment="1">
      <alignment horizontal="right" vertical="center" wrapText="1"/>
    </xf>
    <xf numFmtId="189" fontId="97" fillId="0" borderId="54" xfId="0" applyNumberFormat="1" applyFont="1" applyFill="1" applyBorder="1" applyAlignment="1">
      <alignment horizontal="right" vertical="center" wrapText="1"/>
    </xf>
    <xf numFmtId="189" fontId="70" fillId="0" borderId="56" xfId="0" applyNumberFormat="1" applyFont="1" applyFill="1" applyBorder="1" applyAlignment="1">
      <alignment horizontal="right" vertical="center"/>
    </xf>
    <xf numFmtId="189" fontId="70" fillId="0" borderId="0" xfId="0" applyNumberFormat="1" applyFont="1" applyFill="1" applyBorder="1" applyAlignment="1">
      <alignment horizontal="right" vertical="center"/>
    </xf>
    <xf numFmtId="189" fontId="1" fillId="0" borderId="58" xfId="0" applyNumberFormat="1" applyFont="1" applyBorder="1" applyAlignment="1">
      <alignment horizontal="right" vertical="center"/>
    </xf>
    <xf numFmtId="189" fontId="1" fillId="0" borderId="0" xfId="0" applyNumberFormat="1" applyFont="1" applyBorder="1" applyAlignment="1">
      <alignment horizontal="right" vertical="center"/>
    </xf>
    <xf numFmtId="189" fontId="70" fillId="0" borderId="54" xfId="0" applyNumberFormat="1" applyFont="1" applyFill="1" applyBorder="1" applyAlignment="1">
      <alignment horizontal="right" vertical="center"/>
    </xf>
    <xf numFmtId="189" fontId="70" fillId="0" borderId="54" xfId="0" applyNumberFormat="1" applyFont="1" applyBorder="1" applyAlignment="1">
      <alignment horizontal="right" vertical="center"/>
    </xf>
    <xf numFmtId="189" fontId="1" fillId="0" borderId="51" xfId="0" applyNumberFormat="1" applyFont="1" applyBorder="1" applyAlignment="1">
      <alignment horizontal="right" vertical="center"/>
    </xf>
    <xf numFmtId="189" fontId="1" fillId="0" borderId="58" xfId="0" applyNumberFormat="1" applyFont="1" applyFill="1" applyBorder="1" applyAlignment="1">
      <alignment horizontal="right" vertical="center"/>
    </xf>
    <xf numFmtId="189" fontId="1" fillId="0" borderId="45" xfId="0" applyNumberFormat="1" applyFont="1" applyFill="1" applyBorder="1" applyAlignment="1">
      <alignment horizontal="right" vertical="center"/>
    </xf>
    <xf numFmtId="189" fontId="1" fillId="0" borderId="51" xfId="0" applyNumberFormat="1" applyFont="1" applyFill="1" applyBorder="1" applyAlignment="1">
      <alignment horizontal="right" vertical="center"/>
    </xf>
    <xf numFmtId="189" fontId="1" fillId="0" borderId="53" xfId="0" applyNumberFormat="1" applyFont="1" applyFill="1" applyBorder="1" applyAlignment="1">
      <alignment horizontal="right" vertical="center"/>
    </xf>
    <xf numFmtId="189" fontId="70" fillId="0" borderId="68" xfId="0" applyNumberFormat="1" applyFont="1" applyFill="1" applyBorder="1" applyAlignment="1">
      <alignment horizontal="right" vertical="center"/>
    </xf>
    <xf numFmtId="189" fontId="70" fillId="0" borderId="45" xfId="0" applyNumberFormat="1" applyFont="1" applyFill="1" applyBorder="1" applyAlignment="1">
      <alignment horizontal="right" vertical="center"/>
    </xf>
    <xf numFmtId="189" fontId="1" fillId="0" borderId="0" xfId="131" applyNumberFormat="1" applyFont="1" applyFill="1" applyBorder="1" applyAlignment="1" applyProtection="1">
      <alignment horizontal="right" vertical="center"/>
      <protection locked="0"/>
    </xf>
    <xf numFmtId="189" fontId="70" fillId="0" borderId="56" xfId="131" applyNumberFormat="1" applyFont="1" applyFill="1" applyBorder="1" applyAlignment="1" applyProtection="1">
      <alignment horizontal="right" vertical="center"/>
      <protection locked="0"/>
    </xf>
    <xf numFmtId="189" fontId="70" fillId="0" borderId="55" xfId="131" applyNumberFormat="1" applyFont="1" applyFill="1" applyBorder="1" applyAlignment="1" applyProtection="1">
      <alignment horizontal="right" vertical="center"/>
      <protection locked="0"/>
    </xf>
    <xf numFmtId="189" fontId="1" fillId="0" borderId="45" xfId="131" applyNumberFormat="1" applyFont="1" applyFill="1" applyBorder="1" applyAlignment="1" applyProtection="1">
      <alignment horizontal="right" vertical="center"/>
      <protection locked="0"/>
    </xf>
    <xf numFmtId="189" fontId="70" fillId="0" borderId="54" xfId="131" applyNumberFormat="1" applyFont="1" applyFill="1" applyBorder="1" applyAlignment="1" applyProtection="1">
      <alignment horizontal="right" vertical="center"/>
      <protection locked="0"/>
    </xf>
    <xf numFmtId="189" fontId="69" fillId="0" borderId="0" xfId="131" applyNumberFormat="1" applyFont="1" applyFill="1" applyBorder="1" applyAlignment="1" applyProtection="1">
      <alignment horizontal="right" vertical="center"/>
      <protection locked="0"/>
    </xf>
    <xf numFmtId="189" fontId="70" fillId="0" borderId="0" xfId="131" applyNumberFormat="1" applyFont="1" applyFill="1" applyBorder="1" applyAlignment="1" applyProtection="1">
      <alignment horizontal="right" vertical="center"/>
      <protection locked="0"/>
    </xf>
    <xf numFmtId="189" fontId="5" fillId="0" borderId="0" xfId="131" applyNumberFormat="1" applyFont="1" applyFill="1" applyBorder="1" applyAlignment="1" applyProtection="1">
      <alignment horizontal="right" vertical="center"/>
      <protection locked="0"/>
    </xf>
    <xf numFmtId="189" fontId="5" fillId="0" borderId="53" xfId="131" applyNumberFormat="1" applyFont="1" applyFill="1" applyBorder="1" applyAlignment="1" applyProtection="1">
      <alignment horizontal="right" vertical="center"/>
      <protection locked="0"/>
    </xf>
    <xf numFmtId="189" fontId="69" fillId="0" borderId="57" xfId="131" applyNumberFormat="1" applyFont="1" applyFill="1" applyBorder="1" applyAlignment="1" applyProtection="1">
      <alignment horizontal="right" vertical="center"/>
      <protection locked="0"/>
    </xf>
    <xf numFmtId="189" fontId="68" fillId="0" borderId="0" xfId="131" applyNumberFormat="1" applyFont="1" applyFill="1" applyBorder="1" applyAlignment="1" applyProtection="1">
      <alignment horizontal="right" vertical="center"/>
      <protection locked="0"/>
    </xf>
    <xf numFmtId="189" fontId="67" fillId="0" borderId="0" xfId="131" applyNumberFormat="1" applyFont="1" applyFill="1" applyBorder="1" applyAlignment="1" applyProtection="1">
      <alignment horizontal="right" vertical="center"/>
      <protection locked="0"/>
    </xf>
    <xf numFmtId="189" fontId="70" fillId="0" borderId="54" xfId="0" quotePrefix="1" applyNumberFormat="1" applyFont="1" applyFill="1" applyBorder="1" applyAlignment="1" applyProtection="1">
      <alignment vertical="center"/>
      <protection locked="0"/>
    </xf>
    <xf numFmtId="190" fontId="1" fillId="0" borderId="45" xfId="131" applyNumberFormat="1" applyFont="1" applyFill="1" applyBorder="1" applyAlignment="1" applyProtection="1">
      <alignment horizontal="right" vertical="center"/>
      <protection locked="0"/>
    </xf>
    <xf numFmtId="189" fontId="3" fillId="0" borderId="54" xfId="0" applyNumberFormat="1" applyFont="1" applyFill="1" applyBorder="1" applyAlignment="1">
      <alignment vertical="center"/>
    </xf>
    <xf numFmtId="183" fontId="1" fillId="0" borderId="0" xfId="0" applyNumberFormat="1" applyFont="1" applyAlignment="1">
      <alignment vertical="center"/>
    </xf>
    <xf numFmtId="189" fontId="1" fillId="0" borderId="0" xfId="131" applyNumberFormat="1" applyFont="1" applyFill="1" applyBorder="1" applyAlignment="1" applyProtection="1">
      <alignment vertical="center"/>
      <protection locked="0"/>
    </xf>
    <xf numFmtId="189" fontId="70" fillId="0" borderId="56" xfId="0" quotePrefix="1" applyNumberFormat="1" applyFont="1" applyFill="1" applyBorder="1" applyAlignment="1" applyProtection="1">
      <alignment vertical="center"/>
      <protection locked="0"/>
    </xf>
    <xf numFmtId="189" fontId="70" fillId="0" borderId="58" xfId="0" quotePrefix="1" applyNumberFormat="1" applyFont="1" applyFill="1" applyBorder="1" applyAlignment="1" applyProtection="1">
      <alignment vertical="center"/>
      <protection locked="0"/>
    </xf>
    <xf numFmtId="189" fontId="70" fillId="0" borderId="0" xfId="0" applyNumberFormat="1" applyFont="1" applyFill="1" applyAlignment="1" applyProtection="1">
      <alignment vertical="center"/>
      <protection locked="0"/>
    </xf>
    <xf numFmtId="189" fontId="70" fillId="0" borderId="56" xfId="0" applyNumberFormat="1" applyFont="1" applyFill="1" applyBorder="1" applyAlignment="1" applyProtection="1">
      <alignment vertical="center"/>
      <protection locked="0"/>
    </xf>
    <xf numFmtId="189" fontId="1" fillId="0" borderId="0" xfId="0" applyNumberFormat="1" applyFont="1" applyFill="1" applyBorder="1" applyAlignment="1" applyProtection="1">
      <alignment vertical="center"/>
      <protection locked="0"/>
    </xf>
    <xf numFmtId="189" fontId="70" fillId="0" borderId="45" xfId="0" quotePrefix="1" applyNumberFormat="1" applyFont="1" applyFill="1" applyBorder="1" applyAlignment="1" applyProtection="1">
      <alignment vertical="center"/>
      <protection locked="0"/>
    </xf>
    <xf numFmtId="189" fontId="97" fillId="0" borderId="53" xfId="0" applyNumberFormat="1" applyFont="1" applyFill="1" applyBorder="1" applyAlignment="1">
      <alignment horizontal="right" vertical="center" wrapText="1"/>
    </xf>
    <xf numFmtId="2" fontId="1" fillId="0" borderId="0" xfId="0" applyNumberFormat="1" applyFont="1" applyFill="1" applyBorder="1" applyAlignment="1">
      <alignment horizontal="right"/>
    </xf>
    <xf numFmtId="0" fontId="1" fillId="0" borderId="39" xfId="0" applyFont="1" applyBorder="1" applyAlignment="1">
      <alignment horizontal="center"/>
    </xf>
    <xf numFmtId="2" fontId="1" fillId="0" borderId="40" xfId="0" applyNumberFormat="1" applyFont="1" applyFill="1" applyBorder="1" applyAlignment="1">
      <alignment horizontal="right"/>
    </xf>
    <xf numFmtId="189" fontId="97" fillId="0" borderId="48" xfId="0" applyNumberFormat="1" applyFont="1" applyFill="1" applyBorder="1" applyAlignment="1">
      <alignment horizontal="right" vertical="center" wrapText="1"/>
    </xf>
    <xf numFmtId="2" fontId="1" fillId="34" borderId="57" xfId="0" applyNumberFormat="1" applyFont="1" applyFill="1" applyBorder="1" applyAlignment="1">
      <alignment horizontal="right"/>
    </xf>
    <xf numFmtId="4" fontId="1" fillId="0" borderId="57" xfId="0" applyNumberFormat="1" applyFont="1" applyFill="1" applyBorder="1" applyAlignment="1">
      <alignment horizontal="right"/>
    </xf>
    <xf numFmtId="189" fontId="1" fillId="0" borderId="0" xfId="0" applyNumberFormat="1" applyFont="1" applyAlignment="1">
      <alignment horizontal="left"/>
    </xf>
    <xf numFmtId="189" fontId="1" fillId="0" borderId="0" xfId="0" applyNumberFormat="1" applyFont="1" applyFill="1" applyAlignment="1">
      <alignment horizontal="right"/>
    </xf>
    <xf numFmtId="2" fontId="1" fillId="34" borderId="0" xfId="0" applyNumberFormat="1" applyFont="1" applyFill="1" applyBorder="1" applyAlignment="1">
      <alignment horizontal="right"/>
    </xf>
    <xf numFmtId="189" fontId="3" fillId="35" borderId="54" xfId="0" applyNumberFormat="1" applyFont="1" applyFill="1" applyBorder="1" applyAlignment="1">
      <alignment horizontal="right" vertical="center"/>
    </xf>
    <xf numFmtId="189" fontId="1" fillId="35" borderId="0" xfId="129" applyNumberFormat="1" applyFont="1" applyFill="1" applyBorder="1" applyAlignment="1">
      <alignment vertical="center"/>
    </xf>
    <xf numFmtId="189" fontId="1" fillId="35" borderId="56" xfId="129" applyNumberFormat="1" applyFont="1" applyFill="1" applyBorder="1" applyAlignment="1">
      <alignment vertical="center"/>
    </xf>
    <xf numFmtId="189" fontId="1" fillId="35" borderId="51" xfId="129" applyNumberFormat="1" applyFont="1" applyFill="1" applyBorder="1" applyAlignment="1">
      <alignment vertical="center"/>
    </xf>
    <xf numFmtId="189" fontId="3" fillId="35" borderId="54" xfId="0" applyNumberFormat="1" applyFont="1" applyFill="1" applyBorder="1" applyAlignment="1">
      <alignment vertical="center" wrapText="1"/>
    </xf>
    <xf numFmtId="0" fontId="1" fillId="0" borderId="48" xfId="0" applyFont="1" applyBorder="1" applyAlignment="1">
      <alignment horizontal="left" vertical="center"/>
    </xf>
    <xf numFmtId="0" fontId="1" fillId="0" borderId="67" xfId="0" applyFont="1" applyBorder="1" applyAlignment="1">
      <alignment horizontal="right" vertical="center"/>
    </xf>
    <xf numFmtId="0" fontId="1" fillId="0" borderId="53" xfId="0" applyFont="1" applyBorder="1" applyAlignment="1">
      <alignment horizontal="right" vertical="center"/>
    </xf>
    <xf numFmtId="0" fontId="1" fillId="0" borderId="0" xfId="0" applyFont="1" applyBorder="1" applyAlignment="1">
      <alignment horizontal="right" vertical="center"/>
    </xf>
    <xf numFmtId="184" fontId="1" fillId="0" borderId="0" xfId="0" applyNumberFormat="1" applyFont="1" applyBorder="1" applyAlignment="1">
      <alignment horizontal="right" vertical="center"/>
    </xf>
    <xf numFmtId="0" fontId="70" fillId="0" borderId="0" xfId="0" applyFont="1" applyBorder="1" applyAlignment="1">
      <alignment horizontal="right"/>
    </xf>
    <xf numFmtId="0" fontId="70" fillId="0" borderId="54" xfId="0" applyFont="1" applyBorder="1" applyAlignment="1">
      <alignment horizontal="right" vertical="center"/>
    </xf>
    <xf numFmtId="0" fontId="1" fillId="0" borderId="45" xfId="0" applyFont="1" applyBorder="1" applyAlignment="1">
      <alignment horizontal="right" vertical="center"/>
    </xf>
    <xf numFmtId="0" fontId="1" fillId="0" borderId="0" xfId="0" applyFont="1" applyFill="1" applyBorder="1" applyAlignment="1">
      <alignment horizontal="right" vertical="center"/>
    </xf>
    <xf numFmtId="184" fontId="1" fillId="0" borderId="0" xfId="0" applyNumberFormat="1" applyFont="1" applyFill="1" applyBorder="1" applyAlignment="1">
      <alignment horizontal="right" vertical="center" wrapText="1"/>
    </xf>
    <xf numFmtId="184" fontId="97" fillId="0" borderId="0" xfId="0" applyNumberFormat="1" applyFont="1" applyFill="1" applyBorder="1" applyAlignment="1">
      <alignment horizontal="right" vertical="center" wrapText="1"/>
    </xf>
    <xf numFmtId="184" fontId="1" fillId="0" borderId="53" xfId="0" applyNumberFormat="1" applyFont="1" applyBorder="1" applyAlignment="1">
      <alignment horizontal="right" vertical="center"/>
    </xf>
    <xf numFmtId="184" fontId="1" fillId="0" borderId="53" xfId="0" applyNumberFormat="1" applyFont="1" applyFill="1" applyBorder="1" applyAlignment="1">
      <alignment horizontal="right" vertical="center" wrapText="1"/>
    </xf>
    <xf numFmtId="184" fontId="97" fillId="0" borderId="53" xfId="0" applyNumberFormat="1" applyFont="1" applyFill="1" applyBorder="1" applyAlignment="1">
      <alignment horizontal="right" vertical="center" wrapText="1"/>
    </xf>
    <xf numFmtId="3" fontId="98" fillId="0" borderId="29" xfId="0" applyNumberFormat="1" applyFont="1" applyFill="1" applyBorder="1" applyAlignment="1">
      <alignment horizontal="center" vertical="center" wrapText="1"/>
    </xf>
    <xf numFmtId="0" fontId="1" fillId="0" borderId="0" xfId="0" applyFont="1" applyFill="1" applyBorder="1" applyAlignment="1">
      <alignment horizontal="left"/>
    </xf>
    <xf numFmtId="189" fontId="70" fillId="35" borderId="54" xfId="0" applyNumberFormat="1" applyFont="1" applyFill="1" applyBorder="1" applyAlignment="1">
      <alignment horizontal="right" vertical="center"/>
    </xf>
    <xf numFmtId="0" fontId="1" fillId="0" borderId="58" xfId="0" applyFont="1" applyBorder="1" applyAlignment="1">
      <alignment horizontal="left" vertical="center" wrapText="1"/>
    </xf>
    <xf numFmtId="0" fontId="70" fillId="35" borderId="0" xfId="0" applyFont="1" applyFill="1" applyBorder="1" applyAlignment="1" applyProtection="1">
      <alignment horizontal="left" vertical="center" wrapText="1"/>
      <protection locked="0"/>
    </xf>
    <xf numFmtId="189" fontId="1" fillId="35" borderId="0" xfId="131" applyNumberFormat="1" applyFont="1" applyFill="1" applyBorder="1" applyAlignment="1" applyProtection="1">
      <alignment horizontal="right" vertical="center"/>
      <protection locked="0"/>
    </xf>
    <xf numFmtId="189" fontId="70" fillId="35" borderId="56" xfId="131" applyNumberFormat="1" applyFont="1" applyFill="1" applyBorder="1" applyAlignment="1" applyProtection="1">
      <alignment horizontal="right" vertical="center"/>
      <protection locked="0"/>
    </xf>
    <xf numFmtId="189" fontId="70" fillId="35" borderId="55" xfId="131" applyNumberFormat="1" applyFont="1" applyFill="1" applyBorder="1" applyAlignment="1" applyProtection="1">
      <alignment horizontal="right" vertical="center"/>
      <protection locked="0"/>
    </xf>
    <xf numFmtId="189" fontId="1" fillId="35" borderId="45" xfId="131" applyNumberFormat="1" applyFont="1" applyFill="1" applyBorder="1" applyAlignment="1" applyProtection="1">
      <alignment horizontal="right" vertical="center"/>
      <protection locked="0"/>
    </xf>
    <xf numFmtId="189" fontId="70" fillId="35" borderId="54" xfId="131" applyNumberFormat="1" applyFont="1" applyFill="1" applyBorder="1" applyAlignment="1" applyProtection="1">
      <alignment horizontal="right" vertical="center"/>
      <protection locked="0"/>
    </xf>
    <xf numFmtId="189" fontId="69" fillId="35" borderId="0" xfId="131" applyNumberFormat="1" applyFont="1" applyFill="1" applyBorder="1" applyAlignment="1" applyProtection="1">
      <alignment horizontal="right" vertical="center"/>
      <protection locked="0"/>
    </xf>
    <xf numFmtId="189" fontId="70" fillId="35" borderId="0" xfId="131" applyNumberFormat="1" applyFont="1" applyFill="1" applyBorder="1" applyAlignment="1" applyProtection="1">
      <alignment horizontal="right" vertical="center"/>
      <protection locked="0"/>
    </xf>
    <xf numFmtId="189" fontId="5" fillId="35" borderId="0" xfId="131" applyNumberFormat="1" applyFont="1" applyFill="1" applyBorder="1" applyAlignment="1" applyProtection="1">
      <alignment horizontal="right" vertical="center"/>
      <protection locked="0"/>
    </xf>
    <xf numFmtId="189" fontId="5" fillId="35" borderId="53" xfId="131" applyNumberFormat="1" applyFont="1" applyFill="1" applyBorder="1" applyAlignment="1" applyProtection="1">
      <alignment horizontal="right" vertical="center"/>
      <protection locked="0"/>
    </xf>
    <xf numFmtId="189" fontId="69" fillId="35" borderId="57" xfId="131" applyNumberFormat="1" applyFont="1" applyFill="1" applyBorder="1" applyAlignment="1" applyProtection="1">
      <alignment horizontal="right" vertical="center"/>
      <protection locked="0"/>
    </xf>
    <xf numFmtId="189" fontId="68" fillId="35" borderId="0" xfId="131" applyNumberFormat="1" applyFont="1" applyFill="1" applyBorder="1" applyAlignment="1" applyProtection="1">
      <alignment horizontal="right" vertical="center"/>
      <protection locked="0"/>
    </xf>
    <xf numFmtId="189" fontId="67" fillId="35" borderId="0" xfId="131" applyNumberFormat="1" applyFont="1" applyFill="1" applyBorder="1" applyAlignment="1" applyProtection="1">
      <alignment horizontal="right" vertical="center"/>
      <protection locked="0"/>
    </xf>
    <xf numFmtId="190" fontId="1" fillId="35" borderId="45" xfId="131" applyNumberFormat="1" applyFont="1" applyFill="1" applyBorder="1" applyAlignment="1" applyProtection="1">
      <alignment horizontal="right" vertical="center"/>
      <protection locked="0"/>
    </xf>
    <xf numFmtId="0" fontId="70" fillId="35" borderId="0" xfId="0" applyFont="1" applyFill="1" applyBorder="1" applyAlignment="1" applyProtection="1">
      <alignment horizontal="center" vertical="center" wrapText="1"/>
      <protection locked="0"/>
    </xf>
    <xf numFmtId="189" fontId="1" fillId="35" borderId="0" xfId="131" applyNumberFormat="1" applyFont="1" applyFill="1" applyBorder="1" applyAlignment="1" applyProtection="1">
      <alignment vertical="center"/>
      <protection locked="0"/>
    </xf>
    <xf numFmtId="189" fontId="70" fillId="35" borderId="56" xfId="0" quotePrefix="1" applyNumberFormat="1" applyFont="1" applyFill="1" applyBorder="1" applyAlignment="1" applyProtection="1">
      <alignment vertical="center"/>
      <protection locked="0"/>
    </xf>
    <xf numFmtId="189" fontId="70" fillId="35" borderId="58" xfId="0" quotePrefix="1" applyNumberFormat="1" applyFont="1" applyFill="1" applyBorder="1" applyAlignment="1" applyProtection="1">
      <alignment vertical="center"/>
      <protection locked="0"/>
    </xf>
    <xf numFmtId="189" fontId="70" fillId="35" borderId="54" xfId="0" quotePrefix="1" applyNumberFormat="1" applyFont="1" applyFill="1" applyBorder="1" applyAlignment="1" applyProtection="1">
      <alignment vertical="center"/>
      <protection locked="0"/>
    </xf>
    <xf numFmtId="189" fontId="70" fillId="35" borderId="0" xfId="0" applyNumberFormat="1" applyFont="1" applyFill="1" applyAlignment="1" applyProtection="1">
      <alignment vertical="center"/>
      <protection locked="0"/>
    </xf>
    <xf numFmtId="189" fontId="70" fillId="35" borderId="56" xfId="0" applyNumberFormat="1" applyFont="1" applyFill="1" applyBorder="1" applyAlignment="1" applyProtection="1">
      <alignment vertical="center"/>
      <protection locked="0"/>
    </xf>
    <xf numFmtId="189" fontId="1" fillId="35" borderId="0" xfId="0" applyNumberFormat="1" applyFont="1" applyFill="1" applyBorder="1" applyAlignment="1" applyProtection="1">
      <alignment vertical="center"/>
      <protection locked="0"/>
    </xf>
    <xf numFmtId="189" fontId="70" fillId="35" borderId="45" xfId="0" quotePrefix="1" applyNumberFormat="1" applyFont="1" applyFill="1" applyBorder="1" applyAlignment="1" applyProtection="1">
      <alignment vertical="center"/>
      <protection locked="0"/>
    </xf>
    <xf numFmtId="0" fontId="3" fillId="35" borderId="0" xfId="0" applyFont="1" applyFill="1" applyBorder="1" applyAlignment="1">
      <alignment horizontal="right" vertical="center" wrapText="1"/>
    </xf>
    <xf numFmtId="189" fontId="3" fillId="35" borderId="56" xfId="0" applyNumberFormat="1" applyFont="1" applyFill="1" applyBorder="1" applyAlignment="1">
      <alignment horizontal="right" vertical="center"/>
    </xf>
    <xf numFmtId="189" fontId="1" fillId="35" borderId="0" xfId="0" applyNumberFormat="1" applyFont="1" applyFill="1" applyBorder="1" applyAlignment="1">
      <alignment horizontal="right" vertical="center"/>
    </xf>
    <xf numFmtId="189" fontId="1" fillId="35" borderId="56" xfId="0" applyNumberFormat="1" applyFont="1" applyFill="1" applyBorder="1" applyAlignment="1">
      <alignment horizontal="right" vertical="center"/>
    </xf>
    <xf numFmtId="189" fontId="5" fillId="35" borderId="0" xfId="0" applyNumberFormat="1" applyFont="1" applyFill="1" applyBorder="1" applyAlignment="1">
      <alignment horizontal="right" vertical="center"/>
    </xf>
    <xf numFmtId="189" fontId="3" fillId="35" borderId="0" xfId="0" applyNumberFormat="1" applyFont="1" applyFill="1" applyBorder="1" applyAlignment="1">
      <alignment horizontal="right" vertical="center"/>
    </xf>
    <xf numFmtId="189" fontId="69" fillId="35" borderId="0" xfId="0" applyNumberFormat="1" applyFont="1" applyFill="1" applyBorder="1" applyAlignment="1">
      <alignment horizontal="right" vertical="center"/>
    </xf>
    <xf numFmtId="189" fontId="67" fillId="35" borderId="0" xfId="0" applyNumberFormat="1" applyFont="1" applyFill="1" applyAlignment="1">
      <alignment horizontal="right" vertical="center"/>
    </xf>
    <xf numFmtId="189" fontId="70" fillId="35" borderId="0" xfId="0" applyNumberFormat="1" applyFont="1" applyFill="1" applyBorder="1" applyAlignment="1">
      <alignment horizontal="right" vertical="center"/>
    </xf>
    <xf numFmtId="189" fontId="1" fillId="35" borderId="58" xfId="0" applyNumberFormat="1" applyFont="1" applyFill="1" applyBorder="1" applyAlignment="1">
      <alignment horizontal="right" vertical="center"/>
    </xf>
    <xf numFmtId="189" fontId="70" fillId="35" borderId="56" xfId="0" applyNumberFormat="1" applyFont="1" applyFill="1" applyBorder="1" applyAlignment="1">
      <alignment horizontal="right" vertical="center"/>
    </xf>
    <xf numFmtId="189" fontId="1" fillId="35" borderId="45" xfId="0" applyNumberFormat="1" applyFont="1" applyFill="1" applyBorder="1" applyAlignment="1">
      <alignment horizontal="right" vertical="center"/>
    </xf>
    <xf numFmtId="189" fontId="1" fillId="35" borderId="53" xfId="0" applyNumberFormat="1" applyFont="1" applyFill="1" applyBorder="1" applyAlignment="1">
      <alignment horizontal="right" vertical="center"/>
    </xf>
    <xf numFmtId="189" fontId="70" fillId="35" borderId="45" xfId="0" applyNumberFormat="1" applyFont="1" applyFill="1" applyBorder="1" applyAlignment="1">
      <alignment horizontal="right" vertical="center"/>
    </xf>
    <xf numFmtId="189" fontId="1" fillId="35" borderId="51" xfId="0" applyNumberFormat="1" applyFont="1" applyFill="1" applyBorder="1" applyAlignment="1">
      <alignment horizontal="right" vertical="center"/>
    </xf>
    <xf numFmtId="189" fontId="70" fillId="35" borderId="68" xfId="0" applyNumberFormat="1" applyFont="1" applyFill="1" applyBorder="1" applyAlignment="1">
      <alignment horizontal="right" vertical="center"/>
    </xf>
    <xf numFmtId="183" fontId="0" fillId="0" borderId="0" xfId="0" applyNumberFormat="1"/>
    <xf numFmtId="2" fontId="1" fillId="34" borderId="45" xfId="0" applyNumberFormat="1" applyFont="1" applyFill="1" applyBorder="1" applyAlignment="1">
      <alignment horizontal="right"/>
    </xf>
    <xf numFmtId="2" fontId="1" fillId="34" borderId="54" xfId="0" applyNumberFormat="1" applyFont="1" applyFill="1" applyBorder="1" applyAlignment="1">
      <alignment horizontal="right"/>
    </xf>
    <xf numFmtId="0" fontId="1" fillId="35" borderId="67" xfId="0" applyFont="1" applyFill="1" applyBorder="1" applyAlignment="1">
      <alignment horizontal="right" vertical="center"/>
    </xf>
    <xf numFmtId="184" fontId="1" fillId="35" borderId="53" xfId="0" applyNumberFormat="1" applyFont="1" applyFill="1" applyBorder="1" applyAlignment="1">
      <alignment horizontal="right" vertical="center"/>
    </xf>
    <xf numFmtId="0" fontId="1" fillId="35" borderId="0" xfId="0" applyFont="1" applyFill="1" applyBorder="1" applyAlignment="1">
      <alignment horizontal="right" vertical="center"/>
    </xf>
    <xf numFmtId="0" fontId="1" fillId="35" borderId="53" xfId="0" applyFont="1" applyFill="1" applyBorder="1" applyAlignment="1">
      <alignment horizontal="right" vertical="center"/>
    </xf>
    <xf numFmtId="184" fontId="1" fillId="35" borderId="0" xfId="0" applyNumberFormat="1" applyFont="1" applyFill="1" applyBorder="1" applyAlignment="1">
      <alignment horizontal="right" vertical="center"/>
    </xf>
    <xf numFmtId="0" fontId="70" fillId="35" borderId="0" xfId="0" applyFont="1" applyFill="1" applyBorder="1" applyAlignment="1">
      <alignment horizontal="right"/>
    </xf>
    <xf numFmtId="0" fontId="70" fillId="35" borderId="54" xfId="0" applyFont="1" applyFill="1" applyBorder="1" applyAlignment="1">
      <alignment horizontal="right" vertical="center"/>
    </xf>
    <xf numFmtId="0" fontId="1" fillId="35" borderId="45" xfId="0" applyFont="1" applyFill="1" applyBorder="1" applyAlignment="1">
      <alignment horizontal="right" vertical="center"/>
    </xf>
    <xf numFmtId="189" fontId="97" fillId="35" borderId="67" xfId="0" applyNumberFormat="1" applyFont="1" applyFill="1" applyBorder="1" applyAlignment="1">
      <alignment horizontal="right" vertical="center" wrapText="1"/>
    </xf>
    <xf numFmtId="184" fontId="1" fillId="35" borderId="53" xfId="0" applyNumberFormat="1" applyFont="1" applyFill="1" applyBorder="1" applyAlignment="1">
      <alignment horizontal="right" vertical="center" wrapText="1"/>
    </xf>
    <xf numFmtId="189" fontId="97" fillId="35" borderId="0" xfId="0" applyNumberFormat="1" applyFont="1" applyFill="1" applyBorder="1" applyAlignment="1">
      <alignment horizontal="right" vertical="center" wrapText="1"/>
    </xf>
    <xf numFmtId="189" fontId="1" fillId="35" borderId="53" xfId="0" applyNumberFormat="1" applyFont="1" applyFill="1" applyBorder="1" applyAlignment="1">
      <alignment horizontal="right" vertical="center" wrapText="1"/>
    </xf>
    <xf numFmtId="184" fontId="1" fillId="35" borderId="0" xfId="0" applyNumberFormat="1" applyFont="1" applyFill="1" applyBorder="1" applyAlignment="1">
      <alignment horizontal="right" vertical="center" wrapText="1"/>
    </xf>
    <xf numFmtId="184" fontId="97" fillId="35" borderId="0" xfId="0" applyNumberFormat="1" applyFont="1" applyFill="1" applyBorder="1" applyAlignment="1">
      <alignment horizontal="right" vertical="center" wrapText="1"/>
    </xf>
    <xf numFmtId="189" fontId="97" fillId="35" borderId="45" xfId="0" applyNumberFormat="1" applyFont="1" applyFill="1" applyBorder="1" applyAlignment="1">
      <alignment horizontal="right" vertical="center" wrapText="1"/>
    </xf>
    <xf numFmtId="189" fontId="97" fillId="35" borderId="54" xfId="0" applyNumberFormat="1" applyFont="1" applyFill="1" applyBorder="1" applyAlignment="1">
      <alignment horizontal="right" vertical="center" wrapText="1"/>
    </xf>
    <xf numFmtId="184" fontId="97" fillId="35" borderId="53" xfId="0" applyNumberFormat="1" applyFont="1" applyFill="1" applyBorder="1" applyAlignment="1">
      <alignment horizontal="right" vertical="center" wrapText="1"/>
    </xf>
    <xf numFmtId="189" fontId="97" fillId="35" borderId="53" xfId="0" applyNumberFormat="1" applyFont="1" applyFill="1" applyBorder="1" applyAlignment="1">
      <alignment horizontal="right" vertical="center" wrapText="1"/>
    </xf>
    <xf numFmtId="0" fontId="12" fillId="0" borderId="0" xfId="0" applyFont="1" applyAlignment="1">
      <alignment horizontal="left" vertical="center"/>
    </xf>
    <xf numFmtId="0" fontId="73" fillId="0" borderId="0" xfId="126"/>
    <xf numFmtId="191" fontId="73" fillId="0" borderId="0" xfId="126" applyNumberFormat="1"/>
    <xf numFmtId="0" fontId="74" fillId="32" borderId="41" xfId="133" applyFont="1" applyFill="1" applyBorder="1" applyAlignment="1">
      <alignment horizontal="center" vertical="center" wrapText="1"/>
    </xf>
    <xf numFmtId="0" fontId="74" fillId="32" borderId="42" xfId="133" applyFont="1" applyFill="1" applyBorder="1" applyAlignment="1">
      <alignment horizontal="center" vertical="center" wrapText="1"/>
    </xf>
    <xf numFmtId="3" fontId="1" fillId="36" borderId="18" xfId="133" applyNumberFormat="1" applyFont="1" applyFill="1" applyBorder="1" applyAlignment="1">
      <alignment horizontal="center" vertical="center" wrapText="1"/>
    </xf>
    <xf numFmtId="2" fontId="4" fillId="36" borderId="32" xfId="134" applyNumberFormat="1" applyFont="1" applyFill="1" applyBorder="1" applyAlignment="1">
      <alignment horizontal="left" vertical="center" wrapText="1"/>
    </xf>
    <xf numFmtId="191" fontId="4" fillId="36" borderId="32" xfId="134" applyNumberFormat="1" applyFont="1" applyFill="1" applyBorder="1" applyAlignment="1">
      <alignment horizontal="right" vertical="center" wrapText="1"/>
    </xf>
    <xf numFmtId="191" fontId="4" fillId="36" borderId="32" xfId="134" applyNumberFormat="1" applyFont="1" applyFill="1" applyBorder="1" applyAlignment="1">
      <alignment vertical="center" wrapText="1"/>
    </xf>
    <xf numFmtId="191" fontId="4" fillId="36" borderId="69" xfId="134" applyNumberFormat="1" applyFont="1" applyFill="1" applyBorder="1" applyAlignment="1">
      <alignment vertical="center" wrapText="1"/>
    </xf>
    <xf numFmtId="184" fontId="4" fillId="36" borderId="37" xfId="134" applyNumberFormat="1" applyFont="1" applyFill="1" applyBorder="1" applyAlignment="1">
      <alignment horizontal="left" vertical="center" wrapText="1"/>
    </xf>
    <xf numFmtId="191" fontId="4" fillId="36" borderId="37" xfId="134" applyNumberFormat="1" applyFont="1" applyFill="1" applyBorder="1" applyAlignment="1">
      <alignment horizontal="right" vertical="center" wrapText="1"/>
    </xf>
    <xf numFmtId="191" fontId="4" fillId="36" borderId="37" xfId="134" applyNumberFormat="1" applyFont="1" applyFill="1" applyBorder="1" applyAlignment="1">
      <alignment vertical="center" wrapText="1"/>
    </xf>
    <xf numFmtId="191" fontId="4" fillId="36" borderId="57" xfId="134" applyNumberFormat="1" applyFont="1" applyFill="1" applyBorder="1" applyAlignment="1">
      <alignment vertical="center" wrapText="1"/>
    </xf>
    <xf numFmtId="2" fontId="66" fillId="36" borderId="70" xfId="134" applyNumberFormat="1" applyFont="1" applyFill="1" applyBorder="1" applyAlignment="1">
      <alignment horizontal="left" vertical="center" wrapText="1" indent="1"/>
    </xf>
    <xf numFmtId="191" fontId="66" fillId="36" borderId="70" xfId="134" applyNumberFormat="1" applyFont="1" applyFill="1" applyBorder="1" applyAlignment="1">
      <alignment vertical="center" wrapText="1"/>
    </xf>
    <xf numFmtId="191" fontId="66" fillId="36" borderId="70" xfId="134" applyNumberFormat="1" applyFont="1" applyFill="1" applyBorder="1" applyAlignment="1">
      <alignment horizontal="right" vertical="center" wrapText="1"/>
    </xf>
    <xf numFmtId="191" fontId="66" fillId="36" borderId="71" xfId="134" applyNumberFormat="1" applyFont="1" applyFill="1" applyBorder="1" applyAlignment="1">
      <alignment vertical="center" wrapText="1"/>
    </xf>
    <xf numFmtId="2" fontId="66" fillId="36" borderId="0" xfId="134" applyNumberFormat="1" applyFont="1" applyFill="1" applyBorder="1" applyAlignment="1">
      <alignment horizontal="left" vertical="center" wrapText="1" indent="1"/>
    </xf>
    <xf numFmtId="191" fontId="66" fillId="36" borderId="0" xfId="134" applyNumberFormat="1" applyFont="1" applyFill="1" applyBorder="1" applyAlignment="1">
      <alignment vertical="center" wrapText="1"/>
    </xf>
    <xf numFmtId="191" fontId="66" fillId="36" borderId="0" xfId="134" applyNumberFormat="1" applyFont="1" applyFill="1" applyBorder="1" applyAlignment="1">
      <alignment horizontal="right" vertical="center" wrapText="1"/>
    </xf>
    <xf numFmtId="191" fontId="66" fillId="36" borderId="45" xfId="134" applyNumberFormat="1" applyFont="1" applyFill="1" applyBorder="1" applyAlignment="1">
      <alignment vertical="center" wrapText="1"/>
    </xf>
    <xf numFmtId="191" fontId="66" fillId="36" borderId="18" xfId="134" applyNumberFormat="1" applyFont="1" applyFill="1" applyBorder="1" applyAlignment="1">
      <alignment vertical="center" wrapText="1"/>
    </xf>
    <xf numFmtId="184" fontId="4" fillId="36" borderId="32" xfId="134" applyNumberFormat="1" applyFont="1" applyFill="1" applyBorder="1" applyAlignment="1">
      <alignment horizontal="left" vertical="center" wrapText="1"/>
    </xf>
    <xf numFmtId="191" fontId="4" fillId="36" borderId="54" xfId="134" applyNumberFormat="1" applyFont="1" applyFill="1" applyBorder="1" applyAlignment="1">
      <alignment vertical="center" wrapText="1"/>
    </xf>
    <xf numFmtId="191" fontId="4" fillId="36" borderId="36" xfId="134" applyNumberFormat="1" applyFont="1" applyFill="1" applyBorder="1" applyAlignment="1">
      <alignment vertical="center" wrapText="1"/>
    </xf>
    <xf numFmtId="0" fontId="66" fillId="36" borderId="0" xfId="134" applyNumberFormat="1" applyFont="1" applyFill="1" applyBorder="1" applyAlignment="1">
      <alignment vertical="center" wrapText="1"/>
    </xf>
    <xf numFmtId="2" fontId="4" fillId="36" borderId="72" xfId="134" applyNumberFormat="1" applyFont="1" applyFill="1" applyBorder="1" applyAlignment="1">
      <alignment horizontal="left" vertical="center" wrapText="1"/>
    </xf>
    <xf numFmtId="191" fontId="4" fillId="36" borderId="72" xfId="134" applyNumberFormat="1" applyFont="1" applyFill="1" applyBorder="1" applyAlignment="1">
      <alignment horizontal="right" vertical="center" wrapText="1"/>
    </xf>
    <xf numFmtId="191" fontId="4" fillId="36" borderId="72" xfId="134" applyNumberFormat="1" applyFont="1" applyFill="1" applyBorder="1" applyAlignment="1">
      <alignment vertical="center" wrapText="1"/>
    </xf>
    <xf numFmtId="191" fontId="4" fillId="36" borderId="73" xfId="134" applyNumberFormat="1" applyFont="1" applyFill="1" applyBorder="1" applyAlignment="1">
      <alignment vertical="center" wrapText="1"/>
    </xf>
    <xf numFmtId="2" fontId="4" fillId="36" borderId="37" xfId="134" applyNumberFormat="1" applyFont="1" applyFill="1" applyBorder="1" applyAlignment="1">
      <alignment horizontal="left" vertical="center" wrapText="1"/>
    </xf>
    <xf numFmtId="2" fontId="66" fillId="36" borderId="18" xfId="134" applyNumberFormat="1" applyFont="1" applyFill="1" applyBorder="1" applyAlignment="1">
      <alignment horizontal="left" vertical="center" wrapText="1"/>
    </xf>
    <xf numFmtId="191" fontId="66" fillId="36" borderId="18" xfId="134" applyNumberFormat="1" applyFont="1" applyFill="1" applyBorder="1" applyAlignment="1">
      <alignment horizontal="right" vertical="center" wrapText="1"/>
    </xf>
    <xf numFmtId="2" fontId="4" fillId="36" borderId="0" xfId="134" applyNumberFormat="1" applyFont="1" applyFill="1" applyBorder="1" applyAlignment="1">
      <alignment horizontal="left" vertical="center" wrapText="1"/>
    </xf>
    <xf numFmtId="191" fontId="4" fillId="36" borderId="0" xfId="134" applyNumberFormat="1" applyFont="1" applyFill="1" applyBorder="1" applyAlignment="1">
      <alignment horizontal="right" vertical="center" wrapText="1"/>
    </xf>
    <xf numFmtId="191" fontId="4" fillId="36" borderId="0" xfId="134" applyNumberFormat="1" applyFont="1" applyFill="1" applyBorder="1" applyAlignment="1">
      <alignment vertical="center" wrapText="1"/>
    </xf>
    <xf numFmtId="2" fontId="4" fillId="36" borderId="18" xfId="134" applyNumberFormat="1" applyFont="1" applyFill="1" applyBorder="1" applyAlignment="1">
      <alignment horizontal="left" vertical="center" wrapText="1"/>
    </xf>
    <xf numFmtId="191" fontId="4" fillId="36" borderId="18" xfId="134" applyNumberFormat="1" applyFont="1" applyFill="1" applyBorder="1" applyAlignment="1">
      <alignment horizontal="right" vertical="center" wrapText="1"/>
    </xf>
    <xf numFmtId="191" fontId="4" fillId="36" borderId="18" xfId="134" applyNumberFormat="1" applyFont="1" applyFill="1" applyBorder="1" applyAlignment="1">
      <alignment vertical="center" wrapText="1"/>
    </xf>
    <xf numFmtId="191" fontId="4" fillId="36" borderId="45" xfId="134" applyNumberFormat="1" applyFont="1" applyFill="1" applyBorder="1" applyAlignment="1">
      <alignment vertical="center" wrapText="1"/>
    </xf>
    <xf numFmtId="192" fontId="4" fillId="36" borderId="37" xfId="134" applyNumberFormat="1" applyFont="1" applyFill="1" applyBorder="1" applyAlignment="1">
      <alignment horizontal="right" vertical="center" wrapText="1"/>
    </xf>
    <xf numFmtId="192" fontId="4" fillId="36" borderId="57" xfId="134" applyNumberFormat="1" applyFont="1" applyFill="1" applyBorder="1" applyAlignment="1">
      <alignment horizontal="right" vertical="center" wrapText="1"/>
    </xf>
    <xf numFmtId="2" fontId="4" fillId="36" borderId="35" xfId="134" applyNumberFormat="1" applyFont="1" applyFill="1" applyBorder="1" applyAlignment="1">
      <alignment horizontal="left" vertical="center" wrapText="1"/>
    </xf>
    <xf numFmtId="192" fontId="4" fillId="36" borderId="35" xfId="134" applyNumberFormat="1" applyFont="1" applyFill="1" applyBorder="1" applyAlignment="1">
      <alignment horizontal="right" vertical="center" wrapText="1"/>
    </xf>
    <xf numFmtId="192" fontId="4" fillId="36" borderId="74" xfId="134" applyNumberFormat="1" applyFont="1" applyFill="1" applyBorder="1" applyAlignment="1">
      <alignment horizontal="right" vertical="center" wrapText="1"/>
    </xf>
    <xf numFmtId="2" fontId="4" fillId="36" borderId="38" xfId="134" applyNumberFormat="1" applyFont="1" applyFill="1" applyBorder="1" applyAlignment="1">
      <alignment horizontal="left" vertical="center" wrapText="1"/>
    </xf>
    <xf numFmtId="192" fontId="4" fillId="36" borderId="38" xfId="134" applyNumberFormat="1" applyFont="1" applyFill="1" applyBorder="1" applyAlignment="1">
      <alignment horizontal="right" vertical="center" wrapText="1"/>
    </xf>
    <xf numFmtId="192" fontId="4" fillId="36" borderId="71" xfId="134" applyNumberFormat="1" applyFont="1" applyFill="1" applyBorder="1" applyAlignment="1">
      <alignment horizontal="right" vertical="center" wrapText="1"/>
    </xf>
    <xf numFmtId="193" fontId="4" fillId="36" borderId="0" xfId="134" applyNumberFormat="1" applyFont="1" applyFill="1" applyBorder="1" applyAlignment="1">
      <alignment horizontal="right" vertical="center" wrapText="1"/>
    </xf>
    <xf numFmtId="194" fontId="4" fillId="36" borderId="0" xfId="134" applyNumberFormat="1" applyFont="1" applyFill="1" applyBorder="1" applyAlignment="1">
      <alignment horizontal="right" vertical="center" wrapText="1"/>
    </xf>
    <xf numFmtId="193" fontId="4" fillId="36" borderId="35" xfId="134" applyNumberFormat="1" applyFont="1" applyFill="1" applyBorder="1" applyAlignment="1">
      <alignment horizontal="right" vertical="center" wrapText="1"/>
    </xf>
    <xf numFmtId="194" fontId="4" fillId="36" borderId="35" xfId="134" applyNumberFormat="1" applyFont="1" applyFill="1" applyBorder="1" applyAlignment="1">
      <alignment horizontal="right" vertical="center" wrapText="1"/>
    </xf>
    <xf numFmtId="2" fontId="4" fillId="36" borderId="43" xfId="134" applyNumberFormat="1" applyFont="1" applyFill="1" applyBorder="1" applyAlignment="1">
      <alignment horizontal="left" vertical="center" wrapText="1"/>
    </xf>
    <xf numFmtId="193" fontId="4" fillId="36" borderId="43" xfId="134" applyNumberFormat="1" applyFont="1" applyFill="1" applyBorder="1" applyAlignment="1">
      <alignment horizontal="right" vertical="center" wrapText="1"/>
    </xf>
    <xf numFmtId="194" fontId="4" fillId="36" borderId="73" xfId="134" applyNumberFormat="1" applyFont="1" applyFill="1" applyBorder="1" applyAlignment="1">
      <alignment vertical="center" wrapText="1"/>
    </xf>
    <xf numFmtId="194" fontId="4" fillId="36" borderId="43" xfId="134" applyNumberFormat="1" applyFont="1" applyFill="1" applyBorder="1" applyAlignment="1">
      <alignment horizontal="right" vertical="center" wrapText="1"/>
    </xf>
    <xf numFmtId="0" fontId="73" fillId="0" borderId="0" xfId="126" applyFont="1" applyFill="1" applyBorder="1"/>
    <xf numFmtId="0" fontId="99" fillId="37" borderId="75" xfId="133" applyFont="1" applyFill="1" applyBorder="1" applyAlignment="1">
      <alignment horizontal="center" vertical="center" wrapText="1"/>
    </xf>
    <xf numFmtId="191" fontId="4" fillId="2" borderId="35" xfId="134" applyNumberFormat="1" applyFont="1" applyFill="1" applyBorder="1" applyAlignment="1">
      <alignment vertical="center" wrapText="1"/>
    </xf>
    <xf numFmtId="191" fontId="4" fillId="2" borderId="35" xfId="134" applyNumberFormat="1" applyFont="1" applyFill="1" applyBorder="1" applyAlignment="1">
      <alignment horizontal="right" vertical="center" wrapText="1"/>
    </xf>
    <xf numFmtId="171" fontId="4" fillId="36" borderId="74" xfId="134" applyNumberFormat="1" applyFont="1" applyFill="1" applyBorder="1" applyAlignment="1">
      <alignment horizontal="right" vertical="center" wrapText="1"/>
    </xf>
    <xf numFmtId="171" fontId="4" fillId="36" borderId="35" xfId="134" applyNumberFormat="1" applyFont="1" applyFill="1" applyBorder="1" applyAlignment="1">
      <alignment horizontal="right" vertical="center" wrapText="1"/>
    </xf>
    <xf numFmtId="171" fontId="66" fillId="36" borderId="0" xfId="134" applyNumberFormat="1" applyFont="1" applyFill="1" applyBorder="1" applyAlignment="1">
      <alignment vertical="center" wrapText="1"/>
    </xf>
    <xf numFmtId="171" fontId="66" fillId="36" borderId="0" xfId="134" applyNumberFormat="1" applyFont="1" applyFill="1" applyBorder="1" applyAlignment="1">
      <alignment horizontal="right" vertical="center" wrapText="1"/>
    </xf>
    <xf numFmtId="2" fontId="66" fillId="2" borderId="18" xfId="134" applyNumberFormat="1" applyFont="1" applyFill="1" applyBorder="1" applyAlignment="1">
      <alignment horizontal="left" vertical="center" wrapText="1" indent="1"/>
    </xf>
    <xf numFmtId="171" fontId="66" fillId="36" borderId="45" xfId="134" applyNumberFormat="1" applyFont="1" applyFill="1" applyBorder="1" applyAlignment="1">
      <alignment horizontal="right" vertical="center" wrapText="1"/>
    </xf>
    <xf numFmtId="171" fontId="66" fillId="36" borderId="18" xfId="134" applyNumberFormat="1" applyFont="1" applyFill="1" applyBorder="1" applyAlignment="1">
      <alignment horizontal="right" vertical="center" wrapText="1"/>
    </xf>
    <xf numFmtId="191" fontId="4" fillId="35" borderId="32" xfId="134" applyNumberFormat="1" applyFont="1" applyFill="1" applyBorder="1" applyAlignment="1">
      <alignment vertical="center" wrapText="1"/>
    </xf>
    <xf numFmtId="191" fontId="4" fillId="35" borderId="37" xfId="134" applyNumberFormat="1" applyFont="1" applyFill="1" applyBorder="1" applyAlignment="1">
      <alignment vertical="center" wrapText="1"/>
    </xf>
    <xf numFmtId="191" fontId="66" fillId="35" borderId="70" xfId="134" applyNumberFormat="1" applyFont="1" applyFill="1" applyBorder="1" applyAlignment="1">
      <alignment vertical="center" wrapText="1"/>
    </xf>
    <xf numFmtId="191" fontId="66" fillId="35" borderId="0" xfId="134" applyNumberFormat="1" applyFont="1" applyFill="1" applyBorder="1" applyAlignment="1">
      <alignment vertical="center" wrapText="1"/>
    </xf>
    <xf numFmtId="191" fontId="4" fillId="35" borderId="72" xfId="134" applyNumberFormat="1" applyFont="1" applyFill="1" applyBorder="1" applyAlignment="1">
      <alignment vertical="center" wrapText="1"/>
    </xf>
    <xf numFmtId="191" fontId="66" fillId="35" borderId="18" xfId="134" applyNumberFormat="1" applyFont="1" applyFill="1" applyBorder="1" applyAlignment="1">
      <alignment vertical="center" wrapText="1"/>
    </xf>
    <xf numFmtId="191" fontId="4" fillId="35" borderId="0" xfId="134" applyNumberFormat="1" applyFont="1" applyFill="1" applyBorder="1" applyAlignment="1">
      <alignment vertical="center" wrapText="1"/>
    </xf>
    <xf numFmtId="191" fontId="4" fillId="35" borderId="18" xfId="134" applyNumberFormat="1" applyFont="1" applyFill="1" applyBorder="1" applyAlignment="1">
      <alignment vertical="center" wrapText="1"/>
    </xf>
    <xf numFmtId="192" fontId="4" fillId="35" borderId="37" xfId="134" applyNumberFormat="1" applyFont="1" applyFill="1" applyBorder="1" applyAlignment="1">
      <alignment horizontal="right" vertical="center" wrapText="1"/>
    </xf>
    <xf numFmtId="192" fontId="4" fillId="35" borderId="35" xfId="134" applyNumberFormat="1" applyFont="1" applyFill="1" applyBorder="1" applyAlignment="1">
      <alignment horizontal="right" vertical="center" wrapText="1"/>
    </xf>
    <xf numFmtId="192" fontId="4" fillId="35" borderId="38" xfId="134" applyNumberFormat="1" applyFont="1" applyFill="1" applyBorder="1" applyAlignment="1">
      <alignment horizontal="right" vertical="center" wrapText="1"/>
    </xf>
    <xf numFmtId="193" fontId="4" fillId="35" borderId="0" xfId="134" applyNumberFormat="1" applyFont="1" applyFill="1" applyBorder="1" applyAlignment="1">
      <alignment horizontal="right" vertical="center" wrapText="1"/>
    </xf>
    <xf numFmtId="193" fontId="4" fillId="35" borderId="35" xfId="134" applyNumberFormat="1" applyFont="1" applyFill="1" applyBorder="1" applyAlignment="1">
      <alignment horizontal="right" vertical="center" wrapText="1"/>
    </xf>
    <xf numFmtId="193" fontId="4" fillId="35" borderId="43" xfId="134" applyNumberFormat="1" applyFont="1" applyFill="1" applyBorder="1" applyAlignment="1">
      <alignment horizontal="right" vertical="center" wrapText="1"/>
    </xf>
    <xf numFmtId="191" fontId="4" fillId="35" borderId="35" xfId="134" applyNumberFormat="1" applyFont="1" applyFill="1" applyBorder="1" applyAlignment="1">
      <alignment horizontal="right" vertical="center" wrapText="1"/>
    </xf>
    <xf numFmtId="191" fontId="66" fillId="35" borderId="0" xfId="134" applyNumberFormat="1" applyFont="1" applyFill="1" applyBorder="1" applyAlignment="1">
      <alignment horizontal="right" vertical="center" wrapText="1"/>
    </xf>
    <xf numFmtId="191" fontId="66" fillId="35" borderId="18" xfId="134" applyNumberFormat="1" applyFont="1" applyFill="1" applyBorder="1" applyAlignment="1">
      <alignment horizontal="right" vertical="center" wrapText="1"/>
    </xf>
    <xf numFmtId="0" fontId="95" fillId="0" borderId="0" xfId="127"/>
    <xf numFmtId="3" fontId="11" fillId="36" borderId="0" xfId="127" applyNumberFormat="1" applyFont="1" applyFill="1" applyBorder="1" applyAlignment="1">
      <alignment horizontal="center" vertical="center" wrapText="1"/>
    </xf>
    <xf numFmtId="0" fontId="70" fillId="36" borderId="36" xfId="127" applyFont="1" applyFill="1" applyBorder="1" applyAlignment="1">
      <alignment vertical="center" wrapText="1"/>
    </xf>
    <xf numFmtId="3" fontId="70" fillId="36" borderId="36" xfId="127" applyNumberFormat="1" applyFont="1" applyFill="1" applyBorder="1" applyAlignment="1">
      <alignment horizontal="center" vertical="center" wrapText="1"/>
    </xf>
    <xf numFmtId="3" fontId="1" fillId="36" borderId="36" xfId="127" applyNumberFormat="1" applyFont="1" applyFill="1" applyBorder="1" applyAlignment="1">
      <alignment horizontal="center" vertical="center" wrapText="1"/>
    </xf>
    <xf numFmtId="0" fontId="1" fillId="36" borderId="0" xfId="127" applyFont="1" applyFill="1" applyBorder="1" applyAlignment="1">
      <alignment vertical="center"/>
    </xf>
    <xf numFmtId="3" fontId="1" fillId="36" borderId="0" xfId="127" applyNumberFormat="1" applyFont="1" applyFill="1" applyBorder="1" applyAlignment="1">
      <alignment vertical="center"/>
    </xf>
    <xf numFmtId="0" fontId="70" fillId="36" borderId="36" xfId="135" applyFont="1" applyFill="1" applyBorder="1" applyAlignment="1">
      <alignment vertical="center"/>
    </xf>
    <xf numFmtId="3" fontId="70" fillId="36" borderId="36" xfId="135" applyNumberFormat="1" applyFont="1" applyFill="1" applyBorder="1" applyAlignment="1">
      <alignment vertical="center"/>
    </xf>
    <xf numFmtId="3" fontId="70" fillId="36" borderId="36" xfId="135" applyNumberFormat="1" applyFont="1" applyFill="1" applyBorder="1" applyAlignment="1">
      <alignment horizontal="right" vertical="center"/>
    </xf>
    <xf numFmtId="3" fontId="70" fillId="36" borderId="36" xfId="127" applyNumberFormat="1" applyFont="1" applyFill="1" applyBorder="1" applyAlignment="1">
      <alignment horizontal="right" vertical="center" wrapText="1"/>
    </xf>
    <xf numFmtId="0" fontId="70" fillId="36" borderId="0" xfId="135" applyFont="1" applyFill="1" applyBorder="1" applyAlignment="1">
      <alignment vertical="center" wrapText="1"/>
    </xf>
    <xf numFmtId="3" fontId="1" fillId="36" borderId="0" xfId="135" applyNumberFormat="1" applyFont="1" applyFill="1" applyBorder="1" applyAlignment="1">
      <alignment vertical="center" wrapText="1"/>
    </xf>
    <xf numFmtId="3" fontId="1" fillId="36" borderId="0" xfId="135" applyNumberFormat="1" applyFont="1" applyFill="1" applyBorder="1" applyAlignment="1">
      <alignment horizontal="right" vertical="center" wrapText="1"/>
    </xf>
    <xf numFmtId="3" fontId="1" fillId="36" borderId="0" xfId="127" applyNumberFormat="1" applyFont="1" applyFill="1" applyBorder="1" applyAlignment="1">
      <alignment vertical="center" wrapText="1"/>
    </xf>
    <xf numFmtId="3" fontId="1" fillId="36" borderId="0" xfId="127" applyNumberFormat="1" applyFont="1" applyFill="1" applyBorder="1" applyAlignment="1">
      <alignment horizontal="right" vertical="center" wrapText="1"/>
    </xf>
    <xf numFmtId="0" fontId="70" fillId="36" borderId="56" xfId="135" applyFont="1" applyFill="1" applyBorder="1" applyAlignment="1">
      <alignment vertical="center" wrapText="1"/>
    </xf>
    <xf numFmtId="3" fontId="1" fillId="36" borderId="56" xfId="135" applyNumberFormat="1" applyFont="1" applyFill="1" applyBorder="1" applyAlignment="1">
      <alignment vertical="center" wrapText="1"/>
    </xf>
    <xf numFmtId="3" fontId="1" fillId="36" borderId="56" xfId="135" applyNumberFormat="1" applyFont="1" applyFill="1" applyBorder="1" applyAlignment="1">
      <alignment horizontal="right" vertical="center" wrapText="1"/>
    </xf>
    <xf numFmtId="3" fontId="1" fillId="36" borderId="56" xfId="127" applyNumberFormat="1" applyFont="1" applyFill="1" applyBorder="1" applyAlignment="1">
      <alignment vertical="center" wrapText="1"/>
    </xf>
    <xf numFmtId="3" fontId="1" fillId="36" borderId="56" xfId="127" applyNumberFormat="1" applyFont="1" applyFill="1" applyBorder="1" applyAlignment="1">
      <alignment horizontal="right" vertical="center" wrapText="1"/>
    </xf>
    <xf numFmtId="3" fontId="70" fillId="36" borderId="36" xfId="127" applyNumberFormat="1" applyFont="1" applyFill="1" applyBorder="1" applyAlignment="1">
      <alignment vertical="center" wrapText="1"/>
    </xf>
    <xf numFmtId="3" fontId="70" fillId="38" borderId="36" xfId="127" applyNumberFormat="1" applyFont="1" applyFill="1" applyBorder="1" applyAlignment="1">
      <alignment horizontal="right" vertical="center" wrapText="1"/>
    </xf>
    <xf numFmtId="3" fontId="1" fillId="38" borderId="0" xfId="127" applyNumberFormat="1" applyFont="1" applyFill="1" applyBorder="1" applyAlignment="1">
      <alignment vertical="center" wrapText="1"/>
    </xf>
    <xf numFmtId="3" fontId="1" fillId="38" borderId="56" xfId="127" applyNumberFormat="1" applyFont="1" applyFill="1" applyBorder="1" applyAlignment="1">
      <alignment vertical="center" wrapText="1"/>
    </xf>
    <xf numFmtId="3" fontId="1" fillId="38" borderId="0" xfId="127" applyNumberFormat="1" applyFont="1" applyFill="1" applyBorder="1" applyAlignment="1">
      <alignment horizontal="right" vertical="center" wrapText="1"/>
    </xf>
    <xf numFmtId="3" fontId="1" fillId="38" borderId="56" xfId="127" applyNumberFormat="1" applyFont="1" applyFill="1" applyBorder="1" applyAlignment="1">
      <alignment horizontal="right" vertical="center" wrapText="1"/>
    </xf>
    <xf numFmtId="3" fontId="70" fillId="38" borderId="36" xfId="135" applyNumberFormat="1" applyFont="1" applyFill="1" applyBorder="1" applyAlignment="1">
      <alignment vertical="center"/>
    </xf>
    <xf numFmtId="3" fontId="1" fillId="38" borderId="0" xfId="135" applyNumberFormat="1" applyFont="1" applyFill="1" applyBorder="1" applyAlignment="1">
      <alignment vertical="center" wrapText="1"/>
    </xf>
    <xf numFmtId="3" fontId="1" fillId="38" borderId="56" xfId="135" applyNumberFormat="1" applyFont="1" applyFill="1" applyBorder="1" applyAlignment="1">
      <alignment vertical="center" wrapText="1"/>
    </xf>
    <xf numFmtId="3" fontId="70" fillId="38" borderId="36" xfId="127" applyNumberFormat="1" applyFont="1" applyFill="1" applyBorder="1" applyAlignment="1">
      <alignment vertical="center" wrapText="1"/>
    </xf>
    <xf numFmtId="189" fontId="0" fillId="0" borderId="0" xfId="0" applyNumberFormat="1" applyFont="1"/>
    <xf numFmtId="0" fontId="100" fillId="0" borderId="0" xfId="128" applyFont="1"/>
    <xf numFmtId="0" fontId="96" fillId="33" borderId="46" xfId="124" applyFont="1" applyFill="1" applyBorder="1" applyAlignment="1">
      <alignment horizontal="center" vertical="center" wrapText="1"/>
    </xf>
    <xf numFmtId="0" fontId="101" fillId="0" borderId="0" xfId="128" applyFont="1"/>
    <xf numFmtId="0" fontId="1" fillId="0" borderId="0" xfId="128" applyFont="1"/>
    <xf numFmtId="189" fontId="1" fillId="0" borderId="0" xfId="125" applyNumberFormat="1" applyFont="1" applyFill="1" applyBorder="1" applyAlignment="1">
      <alignment horizontal="right" wrapText="1"/>
    </xf>
    <xf numFmtId="189" fontId="5" fillId="0" borderId="0" xfId="125" applyNumberFormat="1" applyFont="1" applyFill="1" applyBorder="1" applyAlignment="1">
      <alignment horizontal="right" wrapText="1"/>
    </xf>
    <xf numFmtId="189" fontId="1" fillId="0" borderId="18" xfId="125" applyNumberFormat="1" applyFont="1" applyFill="1" applyBorder="1" applyAlignment="1">
      <alignment horizontal="right" wrapText="1"/>
    </xf>
    <xf numFmtId="3" fontId="1" fillId="0" borderId="0" xfId="0" applyNumberFormat="1" applyFont="1" applyBorder="1" applyAlignment="1">
      <alignment horizontal="right" vertical="top"/>
    </xf>
    <xf numFmtId="3" fontId="3" fillId="0" borderId="53" xfId="0" applyNumberFormat="1" applyFont="1" applyBorder="1" applyAlignment="1">
      <alignment horizontal="right"/>
    </xf>
    <xf numFmtId="3" fontId="3" fillId="35" borderId="53" xfId="0" applyNumberFormat="1" applyFont="1" applyFill="1" applyBorder="1" applyAlignment="1">
      <alignment horizontal="right"/>
    </xf>
    <xf numFmtId="3" fontId="1" fillId="35" borderId="0" xfId="0" applyNumberFormat="1" applyFont="1" applyFill="1" applyBorder="1" applyAlignment="1">
      <alignment horizontal="right" vertical="top"/>
    </xf>
    <xf numFmtId="3" fontId="1" fillId="0" borderId="45" xfId="0" applyNumberFormat="1" applyFont="1" applyBorder="1" applyAlignment="1">
      <alignment horizontal="right" vertical="top"/>
    </xf>
    <xf numFmtId="3" fontId="1" fillId="35" borderId="45" xfId="0" applyNumberFormat="1" applyFont="1" applyFill="1" applyBorder="1" applyAlignment="1">
      <alignment horizontal="right" vertical="top"/>
    </xf>
    <xf numFmtId="189" fontId="3" fillId="0" borderId="0" xfId="0" applyNumberFormat="1" applyFont="1" applyBorder="1" applyAlignment="1">
      <alignment horizontal="right" wrapText="1"/>
    </xf>
    <xf numFmtId="0" fontId="15" fillId="0" borderId="0" xfId="0" applyFont="1" applyFill="1" applyAlignment="1" applyProtection="1">
      <alignment vertical="center"/>
      <protection locked="0"/>
    </xf>
    <xf numFmtId="184" fontId="4" fillId="36" borderId="32" xfId="134" applyNumberFormat="1" applyFont="1" applyFill="1" applyBorder="1" applyAlignment="1">
      <alignment horizontal="left" vertical="center"/>
    </xf>
    <xf numFmtId="2" fontId="4" fillId="36" borderId="32" xfId="134" applyNumberFormat="1" applyFont="1" applyFill="1" applyBorder="1" applyAlignment="1">
      <alignment horizontal="left" vertical="center"/>
    </xf>
    <xf numFmtId="0" fontId="70" fillId="0" borderId="45" xfId="0" applyFont="1" applyFill="1" applyBorder="1" applyAlignment="1">
      <alignment horizontal="left" vertical="center"/>
    </xf>
    <xf numFmtId="0" fontId="70" fillId="0" borderId="54" xfId="0" applyFont="1" applyBorder="1" applyAlignment="1">
      <alignment horizontal="left" vertical="center"/>
    </xf>
    <xf numFmtId="0" fontId="83" fillId="0" borderId="0" xfId="126" applyFont="1"/>
    <xf numFmtId="0" fontId="83" fillId="0" borderId="0" xfId="0" applyFont="1"/>
    <xf numFmtId="0" fontId="83" fillId="0" borderId="0" xfId="0" applyFont="1" applyAlignment="1">
      <alignment horizontal="left"/>
    </xf>
    <xf numFmtId="0" fontId="83" fillId="0" borderId="0" xfId="0" applyFont="1" applyFill="1" applyAlignment="1" applyProtection="1">
      <alignment vertical="center"/>
      <protection locked="0"/>
    </xf>
    <xf numFmtId="0" fontId="83" fillId="0" borderId="0" xfId="0" applyFont="1" applyAlignment="1">
      <alignment vertical="center"/>
    </xf>
    <xf numFmtId="0" fontId="102" fillId="0" borderId="0" xfId="127" applyFont="1"/>
    <xf numFmtId="0" fontId="1" fillId="0" borderId="0" xfId="0" applyFont="1" applyFill="1" applyBorder="1" applyAlignment="1">
      <alignment horizontal="left" vertical="center"/>
    </xf>
    <xf numFmtId="189" fontId="70" fillId="0" borderId="36" xfId="125" applyNumberFormat="1" applyFont="1" applyFill="1" applyBorder="1" applyAlignment="1">
      <alignment horizontal="right" vertical="center" wrapText="1"/>
    </xf>
    <xf numFmtId="0" fontId="82" fillId="2" borderId="36" xfId="124" applyFont="1" applyFill="1" applyBorder="1" applyAlignment="1">
      <alignment horizontal="left" vertical="center" wrapText="1"/>
    </xf>
    <xf numFmtId="0" fontId="5"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indent="1"/>
    </xf>
    <xf numFmtId="0" fontId="1" fillId="0" borderId="56" xfId="0" applyFont="1" applyFill="1" applyBorder="1" applyAlignment="1">
      <alignment horizontal="left" vertical="center" wrapText="1" indent="1"/>
    </xf>
    <xf numFmtId="0" fontId="5" fillId="0" borderId="0" xfId="0" applyFont="1" applyFill="1" applyBorder="1" applyAlignment="1">
      <alignment horizontal="left" vertical="center" wrapText="1" indent="2"/>
    </xf>
    <xf numFmtId="0" fontId="3" fillId="0" borderId="54" xfId="0" applyFont="1" applyFill="1" applyBorder="1" applyAlignment="1">
      <alignment horizontal="left" vertical="center" wrapText="1"/>
    </xf>
    <xf numFmtId="0" fontId="1" fillId="0" borderId="0" xfId="105" applyFont="1" applyFill="1" applyBorder="1" applyAlignment="1" applyProtection="1">
      <alignment horizontal="left" vertical="center" wrapText="1"/>
      <protection locked="0"/>
    </xf>
    <xf numFmtId="0" fontId="69" fillId="0" borderId="0"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67" fillId="0" borderId="0" xfId="0" applyFont="1" applyFill="1" applyAlignment="1">
      <alignment horizontal="left" vertical="center" wrapText="1"/>
    </xf>
    <xf numFmtId="2" fontId="4" fillId="36" borderId="35" xfId="134" applyNumberFormat="1" applyFont="1" applyFill="1" applyBorder="1" applyAlignment="1">
      <alignment horizontal="left" vertical="center"/>
    </xf>
    <xf numFmtId="0" fontId="5" fillId="0" borderId="0" xfId="0" applyFont="1" applyFill="1" applyBorder="1" applyAlignment="1" applyProtection="1">
      <alignment horizontal="left" vertical="center" indent="1"/>
      <protection locked="0"/>
    </xf>
    <xf numFmtId="0" fontId="103" fillId="0" borderId="0" xfId="128" applyFont="1"/>
    <xf numFmtId="0" fontId="82" fillId="2" borderId="0" xfId="124" applyFont="1" applyFill="1" applyBorder="1" applyAlignment="1">
      <alignment horizontal="left" vertical="center" wrapText="1"/>
    </xf>
    <xf numFmtId="189" fontId="70" fillId="0" borderId="0" xfId="125" applyNumberFormat="1" applyFont="1" applyFill="1" applyBorder="1" applyAlignment="1">
      <alignment horizontal="right" vertical="center" wrapText="1"/>
    </xf>
    <xf numFmtId="3" fontId="104" fillId="0" borderId="0" xfId="125" applyNumberFormat="1" applyFont="1" applyFill="1" applyBorder="1" applyAlignment="1">
      <alignment horizontal="right" vertical="center" wrapText="1"/>
    </xf>
    <xf numFmtId="189" fontId="1" fillId="0" borderId="0" xfId="128" applyNumberFormat="1" applyFont="1"/>
    <xf numFmtId="3" fontId="1" fillId="0" borderId="0" xfId="128" applyNumberFormat="1" applyFont="1"/>
    <xf numFmtId="189" fontId="100" fillId="0" borderId="0" xfId="128" applyNumberFormat="1" applyFont="1"/>
    <xf numFmtId="3" fontId="100" fillId="0" borderId="0" xfId="128" applyNumberFormat="1" applyFont="1"/>
    <xf numFmtId="3" fontId="70" fillId="0" borderId="36" xfId="125" applyNumberFormat="1" applyFont="1" applyFill="1" applyBorder="1" applyAlignment="1">
      <alignment horizontal="right" vertical="center" wrapText="1"/>
    </xf>
    <xf numFmtId="0" fontId="3" fillId="0" borderId="0" xfId="0" applyFont="1" applyFill="1" applyBorder="1" applyAlignment="1">
      <alignment horizontal="left" vertical="center"/>
    </xf>
    <xf numFmtId="0" fontId="3" fillId="0" borderId="56" xfId="0" applyFont="1" applyFill="1" applyBorder="1" applyAlignment="1">
      <alignment horizontal="left" vertical="center"/>
    </xf>
    <xf numFmtId="0" fontId="1" fillId="0" borderId="0" xfId="0" applyFont="1" applyFill="1" applyBorder="1" applyAlignment="1">
      <alignment horizontal="left" vertical="center" indent="1"/>
    </xf>
    <xf numFmtId="0" fontId="1" fillId="0" borderId="56" xfId="0" applyFont="1" applyFill="1" applyBorder="1" applyAlignment="1">
      <alignment horizontal="left" vertical="center" indent="1"/>
    </xf>
    <xf numFmtId="0" fontId="5" fillId="0" borderId="0" xfId="0" applyFont="1" applyFill="1" applyBorder="1" applyAlignment="1">
      <alignment horizontal="left" vertical="center" indent="2"/>
    </xf>
    <xf numFmtId="0" fontId="3" fillId="0" borderId="54" xfId="0" applyFont="1" applyFill="1" applyBorder="1" applyAlignment="1">
      <alignment horizontal="left" vertical="center"/>
    </xf>
    <xf numFmtId="0" fontId="1" fillId="0" borderId="0" xfId="105" applyFont="1" applyFill="1" applyBorder="1" applyAlignment="1" applyProtection="1">
      <alignment horizontal="left" vertical="center"/>
      <protection locked="0"/>
    </xf>
    <xf numFmtId="0" fontId="69" fillId="0" borderId="0" xfId="0" applyFont="1" applyFill="1" applyBorder="1" applyAlignment="1">
      <alignment horizontal="left" vertical="center"/>
    </xf>
    <xf numFmtId="0" fontId="1" fillId="0" borderId="56" xfId="0" applyFont="1" applyFill="1" applyBorder="1" applyAlignment="1">
      <alignment horizontal="left" vertical="center"/>
    </xf>
    <xf numFmtId="0" fontId="67" fillId="0" borderId="0" xfId="0" applyFont="1" applyFill="1" applyAlignment="1">
      <alignment horizontal="left" vertical="center"/>
    </xf>
    <xf numFmtId="0" fontId="70" fillId="0" borderId="56" xfId="0" applyFont="1" applyFill="1" applyBorder="1" applyAlignment="1" applyProtection="1">
      <alignment horizontal="left" vertical="center"/>
      <protection locked="0"/>
    </xf>
    <xf numFmtId="189" fontId="1" fillId="0" borderId="0" xfId="0" applyNumberFormat="1" applyFont="1"/>
    <xf numFmtId="189" fontId="105" fillId="0" borderId="0" xfId="128" applyNumberFormat="1" applyFont="1"/>
    <xf numFmtId="3" fontId="105" fillId="0" borderId="0" xfId="128" applyNumberFormat="1" applyFont="1"/>
    <xf numFmtId="189" fontId="100" fillId="0" borderId="0" xfId="128" applyNumberFormat="1" applyFont="1" applyAlignment="1">
      <alignment horizontal="left" indent="1"/>
    </xf>
    <xf numFmtId="189" fontId="100" fillId="36" borderId="0" xfId="128" applyNumberFormat="1" applyFont="1" applyFill="1"/>
    <xf numFmtId="0" fontId="1" fillId="0" borderId="76" xfId="0" applyFont="1" applyBorder="1" applyAlignment="1">
      <alignment horizontal="left" vertical="center" wrapText="1"/>
    </xf>
    <xf numFmtId="189" fontId="1" fillId="0" borderId="76" xfId="0" applyNumberFormat="1" applyFont="1" applyFill="1" applyBorder="1" applyAlignment="1">
      <alignment horizontal="right" vertical="center"/>
    </xf>
    <xf numFmtId="189" fontId="1" fillId="35" borderId="76" xfId="0" applyNumberFormat="1" applyFont="1" applyFill="1" applyBorder="1" applyAlignment="1">
      <alignment horizontal="right" vertical="center"/>
    </xf>
    <xf numFmtId="165" fontId="8" fillId="2" borderId="0" xfId="131" applyNumberFormat="1" applyFont="1" applyFill="1" applyBorder="1" applyAlignment="1" applyProtection="1">
      <alignment horizontal="right" vertical="center" wrapText="1"/>
      <protection locked="0"/>
    </xf>
    <xf numFmtId="0" fontId="5" fillId="0" borderId="0" xfId="0" applyFont="1" applyFill="1" applyBorder="1" applyAlignment="1">
      <alignment horizontal="left" vertical="center" indent="1"/>
    </xf>
    <xf numFmtId="193" fontId="73" fillId="0" borderId="0" xfId="126" applyNumberFormat="1"/>
    <xf numFmtId="193" fontId="73" fillId="0" borderId="0" xfId="126" applyNumberFormat="1" applyAlignment="1">
      <alignment horizontal="right"/>
    </xf>
    <xf numFmtId="0" fontId="9" fillId="33" borderId="29" xfId="127" applyFont="1" applyFill="1" applyBorder="1" applyAlignment="1">
      <alignment horizontal="center" vertical="center" wrapText="1"/>
    </xf>
    <xf numFmtId="0" fontId="1" fillId="36" borderId="0" xfId="127" applyNumberFormat="1" applyFont="1" applyFill="1" applyBorder="1" applyAlignment="1">
      <alignment horizontal="right" vertical="center" wrapText="1"/>
    </xf>
    <xf numFmtId="49" fontId="5" fillId="0" borderId="0" xfId="0" applyNumberFormat="1" applyFont="1" applyFill="1" applyBorder="1" applyAlignment="1" applyProtection="1">
      <alignment horizontal="left" vertical="center" wrapText="1" indent="1"/>
      <protection locked="0"/>
    </xf>
    <xf numFmtId="0" fontId="5" fillId="0" borderId="45" xfId="0" applyFont="1" applyFill="1" applyBorder="1" applyAlignment="1" applyProtection="1">
      <alignment horizontal="left" vertical="center" wrapText="1" indent="1"/>
      <protection locked="0"/>
    </xf>
    <xf numFmtId="189" fontId="5" fillId="0" borderId="45" xfId="131" applyNumberFormat="1" applyFont="1" applyFill="1" applyBorder="1" applyAlignment="1" applyProtection="1">
      <alignment horizontal="right" vertical="center"/>
      <protection locked="0"/>
    </xf>
    <xf numFmtId="189" fontId="5" fillId="35" borderId="45" xfId="131" applyNumberFormat="1" applyFont="1" applyFill="1" applyBorder="1" applyAlignment="1" applyProtection="1">
      <alignment horizontal="right" vertical="center"/>
      <protection locked="0"/>
    </xf>
    <xf numFmtId="0" fontId="100" fillId="0" borderId="0" xfId="128" applyFont="1" applyAlignment="1">
      <alignment vertical="center"/>
    </xf>
    <xf numFmtId="189" fontId="1" fillId="0" borderId="56" xfId="0" applyNumberFormat="1" applyFont="1" applyBorder="1" applyAlignment="1">
      <alignment horizontal="right" vertical="center"/>
    </xf>
    <xf numFmtId="0" fontId="102" fillId="0" borderId="0" xfId="128" applyFont="1" applyAlignment="1">
      <alignment vertical="center"/>
    </xf>
    <xf numFmtId="0" fontId="1" fillId="0" borderId="0" xfId="0" applyFont="1" applyFill="1" applyBorder="1" applyAlignment="1" applyProtection="1">
      <alignment horizontal="left" vertical="center"/>
      <protection locked="0"/>
    </xf>
    <xf numFmtId="0" fontId="1" fillId="0" borderId="57" xfId="0" applyFont="1" applyFill="1" applyBorder="1" applyAlignment="1" applyProtection="1">
      <alignment horizontal="left" vertical="center" wrapText="1"/>
      <protection locked="0"/>
    </xf>
    <xf numFmtId="0" fontId="66" fillId="0" borderId="0" xfId="124"/>
    <xf numFmtId="0" fontId="83" fillId="0" borderId="0" xfId="124" applyFont="1" applyAlignment="1">
      <alignment vertical="center"/>
    </xf>
    <xf numFmtId="0" fontId="1" fillId="0" borderId="0" xfId="124" applyFont="1"/>
    <xf numFmtId="0" fontId="1" fillId="0" borderId="0" xfId="124" applyFont="1" applyAlignment="1">
      <alignment vertical="center"/>
    </xf>
    <xf numFmtId="0" fontId="1" fillId="0" borderId="0" xfId="124" applyFont="1" applyFill="1" applyAlignment="1">
      <alignment horizontal="center"/>
    </xf>
    <xf numFmtId="0" fontId="1" fillId="32" borderId="0" xfId="124" applyFont="1" applyFill="1" applyAlignment="1">
      <alignment horizontal="center"/>
    </xf>
    <xf numFmtId="0" fontId="12" fillId="0" borderId="0" xfId="124" applyFont="1"/>
    <xf numFmtId="0" fontId="12" fillId="2" borderId="29" xfId="124" applyFont="1" applyFill="1" applyBorder="1" applyAlignment="1" applyProtection="1">
      <alignment horizontal="center" vertical="center" wrapText="1"/>
      <protection locked="0"/>
    </xf>
    <xf numFmtId="0" fontId="12" fillId="0" borderId="29" xfId="124" applyFont="1" applyFill="1" applyBorder="1" applyAlignment="1" applyProtection="1">
      <alignment horizontal="center" vertical="center" wrapText="1"/>
      <protection locked="0"/>
    </xf>
    <xf numFmtId="0" fontId="70" fillId="2" borderId="0" xfId="124" applyFont="1" applyFill="1" applyAlignment="1" applyProtection="1">
      <alignment horizontal="left" vertical="center" wrapText="1"/>
      <protection locked="0"/>
    </xf>
    <xf numFmtId="0" fontId="70" fillId="0" borderId="0" xfId="124" applyFont="1" applyFill="1" applyBorder="1" applyAlignment="1" applyProtection="1">
      <alignment horizontal="center" vertical="center" wrapText="1"/>
      <protection locked="0"/>
    </xf>
    <xf numFmtId="0" fontId="70" fillId="35" borderId="0" xfId="124" applyFont="1" applyFill="1" applyBorder="1" applyAlignment="1" applyProtection="1">
      <alignment horizontal="center" vertical="center" wrapText="1"/>
      <protection locked="0"/>
    </xf>
    <xf numFmtId="0" fontId="1" fillId="2" borderId="0" xfId="124" applyFont="1" applyFill="1" applyBorder="1" applyAlignment="1" applyProtection="1">
      <alignment horizontal="left" vertical="center" wrapText="1"/>
      <protection locked="0"/>
    </xf>
    <xf numFmtId="0" fontId="70" fillId="0" borderId="56" xfId="124" applyFont="1" applyFill="1" applyBorder="1" applyAlignment="1" applyProtection="1">
      <alignment horizontal="left" vertical="center" wrapText="1"/>
      <protection locked="0"/>
    </xf>
    <xf numFmtId="189" fontId="70" fillId="0" borderId="56" xfId="124" quotePrefix="1" applyNumberFormat="1" applyFont="1" applyFill="1" applyBorder="1" applyAlignment="1" applyProtection="1">
      <alignment vertical="center"/>
      <protection locked="0"/>
    </xf>
    <xf numFmtId="189" fontId="70" fillId="35" borderId="56" xfId="124" quotePrefix="1" applyNumberFormat="1" applyFont="1" applyFill="1" applyBorder="1" applyAlignment="1" applyProtection="1">
      <alignment vertical="center"/>
      <protection locked="0"/>
    </xf>
    <xf numFmtId="0" fontId="70" fillId="0" borderId="58" xfId="124" applyFont="1" applyFill="1" applyBorder="1" applyAlignment="1">
      <alignment horizontal="left" vertical="center" wrapText="1"/>
    </xf>
    <xf numFmtId="189" fontId="70" fillId="0" borderId="58" xfId="124" quotePrefix="1" applyNumberFormat="1" applyFont="1" applyFill="1" applyBorder="1" applyAlignment="1" applyProtection="1">
      <alignment vertical="center"/>
      <protection locked="0"/>
    </xf>
    <xf numFmtId="189" fontId="70" fillId="35" borderId="58" xfId="124" quotePrefix="1" applyNumberFormat="1" applyFont="1" applyFill="1" applyBorder="1" applyAlignment="1" applyProtection="1">
      <alignment vertical="center"/>
      <protection locked="0"/>
    </xf>
    <xf numFmtId="0" fontId="6" fillId="0" borderId="54" xfId="124" applyFont="1" applyFill="1" applyBorder="1" applyAlignment="1">
      <alignment horizontal="left" vertical="center" wrapText="1"/>
    </xf>
    <xf numFmtId="189" fontId="70" fillId="0" borderId="54" xfId="124" quotePrefix="1" applyNumberFormat="1" applyFont="1" applyFill="1" applyBorder="1" applyAlignment="1" applyProtection="1">
      <alignment vertical="center"/>
      <protection locked="0"/>
    </xf>
    <xf numFmtId="189" fontId="70" fillId="35" borderId="54" xfId="124" quotePrefix="1" applyNumberFormat="1" applyFont="1" applyFill="1" applyBorder="1" applyAlignment="1" applyProtection="1">
      <alignment vertical="center"/>
      <protection locked="0"/>
    </xf>
    <xf numFmtId="189" fontId="70" fillId="0" borderId="0" xfId="124" applyNumberFormat="1" applyFont="1" applyFill="1" applyAlignment="1" applyProtection="1">
      <alignment vertical="center"/>
      <protection locked="0"/>
    </xf>
    <xf numFmtId="189" fontId="70" fillId="35" borderId="0" xfId="124" applyNumberFormat="1" applyFont="1" applyFill="1" applyAlignment="1" applyProtection="1">
      <alignment vertical="center"/>
      <protection locked="0"/>
    </xf>
    <xf numFmtId="0" fontId="70" fillId="0" borderId="56" xfId="124" applyFont="1" applyFill="1" applyBorder="1" applyAlignment="1" applyProtection="1">
      <alignment horizontal="left" vertical="center"/>
      <protection locked="0"/>
    </xf>
    <xf numFmtId="189" fontId="70" fillId="0" borderId="56" xfId="124" applyNumberFormat="1" applyFont="1" applyFill="1" applyBorder="1" applyAlignment="1" applyProtection="1">
      <alignment vertical="center"/>
      <protection locked="0"/>
    </xf>
    <xf numFmtId="189" fontId="70" fillId="35" borderId="56" xfId="124" applyNumberFormat="1" applyFont="1" applyFill="1" applyBorder="1" applyAlignment="1" applyProtection="1">
      <alignment vertical="center"/>
      <protection locked="0"/>
    </xf>
    <xf numFmtId="0" fontId="70" fillId="0" borderId="58" xfId="124" applyFont="1" applyFill="1" applyBorder="1" applyAlignment="1" applyProtection="1">
      <alignment horizontal="left" vertical="center" wrapText="1"/>
      <protection locked="0"/>
    </xf>
    <xf numFmtId="189" fontId="1" fillId="0" borderId="0" xfId="124" applyNumberFormat="1" applyFont="1" applyFill="1" applyBorder="1" applyAlignment="1" applyProtection="1">
      <alignment vertical="center"/>
      <protection locked="0"/>
    </xf>
    <xf numFmtId="189" fontId="1" fillId="35" borderId="0" xfId="124" applyNumberFormat="1" applyFont="1" applyFill="1" applyBorder="1" applyAlignment="1" applyProtection="1">
      <alignment vertical="center"/>
      <protection locked="0"/>
    </xf>
    <xf numFmtId="0" fontId="1" fillId="0" borderId="0" xfId="124" applyFont="1" applyFill="1" applyBorder="1" applyAlignment="1" applyProtection="1">
      <alignment horizontal="left" vertical="center" wrapText="1"/>
      <protection locked="0"/>
    </xf>
    <xf numFmtId="0" fontId="70" fillId="0" borderId="45" xfId="124" applyFont="1" applyFill="1" applyBorder="1" applyAlignment="1" applyProtection="1">
      <alignment horizontal="left" vertical="center" wrapText="1"/>
      <protection locked="0"/>
    </xf>
    <xf numFmtId="189" fontId="70" fillId="0" borderId="45" xfId="124" quotePrefix="1" applyNumberFormat="1" applyFont="1" applyFill="1" applyBorder="1" applyAlignment="1" applyProtection="1">
      <alignment vertical="center"/>
      <protection locked="0"/>
    </xf>
    <xf numFmtId="189" fontId="70" fillId="35" borderId="45" xfId="124" quotePrefix="1" applyNumberFormat="1" applyFont="1" applyFill="1" applyBorder="1" applyAlignment="1" applyProtection="1">
      <alignment vertical="center"/>
      <protection locked="0"/>
    </xf>
    <xf numFmtId="0" fontId="6" fillId="0" borderId="54" xfId="124" applyFont="1" applyFill="1" applyBorder="1" applyAlignment="1" applyProtection="1">
      <alignment horizontal="left" vertical="center" wrapText="1"/>
      <protection locked="0"/>
    </xf>
    <xf numFmtId="189" fontId="1" fillId="0" borderId="0" xfId="124" applyNumberFormat="1" applyFont="1"/>
    <xf numFmtId="185" fontId="1" fillId="0" borderId="0" xfId="124" applyNumberFormat="1" applyFont="1" applyAlignment="1">
      <alignment horizontal="right"/>
    </xf>
    <xf numFmtId="0" fontId="3" fillId="0" borderId="0" xfId="124" applyFont="1" applyFill="1" applyAlignment="1" applyProtection="1">
      <alignment vertical="center" wrapText="1"/>
      <protection locked="0"/>
    </xf>
    <xf numFmtId="185" fontId="3" fillId="0" borderId="0" xfId="124" quotePrefix="1" applyNumberFormat="1" applyFont="1" applyFill="1" applyBorder="1" applyAlignment="1" applyProtection="1">
      <alignment horizontal="right" vertical="center" wrapText="1"/>
      <protection locked="0"/>
    </xf>
    <xf numFmtId="0" fontId="1" fillId="0" borderId="0" xfId="124" applyFont="1" applyFill="1" applyAlignment="1" applyProtection="1">
      <alignment vertical="center"/>
      <protection locked="0"/>
    </xf>
    <xf numFmtId="187" fontId="3" fillId="0" borderId="0" xfId="124" quotePrefix="1" applyNumberFormat="1" applyFont="1" applyFill="1" applyBorder="1" applyAlignment="1" applyProtection="1">
      <alignment horizontal="right" vertical="center" wrapText="1"/>
      <protection locked="0"/>
    </xf>
    <xf numFmtId="0" fontId="1" fillId="0" borderId="0" xfId="124" applyFont="1" applyFill="1" applyAlignment="1">
      <alignment vertical="center"/>
    </xf>
    <xf numFmtId="188" fontId="1" fillId="0" borderId="0" xfId="124" applyNumberFormat="1" applyFont="1" applyFill="1"/>
    <xf numFmtId="0" fontId="1" fillId="0" borderId="0" xfId="124" applyFont="1" applyFill="1"/>
    <xf numFmtId="0" fontId="66" fillId="0" borderId="0" xfId="124" applyFont="1" applyAlignment="1"/>
    <xf numFmtId="0" fontId="83" fillId="0" borderId="0" xfId="124" applyFont="1" applyAlignment="1">
      <alignment horizontal="left"/>
    </xf>
    <xf numFmtId="0" fontId="1" fillId="0" borderId="0" xfId="124" applyFont="1" applyAlignment="1">
      <alignment horizontal="right"/>
    </xf>
    <xf numFmtId="0" fontId="66" fillId="0" borderId="0" xfId="124" applyFont="1"/>
    <xf numFmtId="0" fontId="1" fillId="0" borderId="0" xfId="124" applyFont="1" applyAlignment="1">
      <alignment horizontal="left"/>
    </xf>
    <xf numFmtId="0" fontId="12" fillId="0" borderId="0" xfId="124" applyFont="1" applyAlignment="1">
      <alignment vertical="center"/>
    </xf>
    <xf numFmtId="3" fontId="11" fillId="0" borderId="29" xfId="124" applyNumberFormat="1" applyFont="1" applyFill="1" applyBorder="1" applyAlignment="1">
      <alignment horizontal="center" vertical="center" wrapText="1"/>
    </xf>
    <xf numFmtId="0" fontId="3" fillId="0" borderId="0" xfId="124" applyFont="1" applyFill="1" applyBorder="1" applyAlignment="1">
      <alignment horizontal="left" vertical="center"/>
    </xf>
    <xf numFmtId="0" fontId="3" fillId="0" borderId="0" xfId="124" applyFont="1" applyFill="1" applyBorder="1" applyAlignment="1">
      <alignment horizontal="right" vertical="center" wrapText="1"/>
    </xf>
    <xf numFmtId="0" fontId="3" fillId="35" borderId="0" xfId="124" applyFont="1" applyFill="1" applyBorder="1" applyAlignment="1">
      <alignment horizontal="right" vertical="center" wrapText="1"/>
    </xf>
    <xf numFmtId="0" fontId="3" fillId="0" borderId="56" xfId="124" applyFont="1" applyFill="1" applyBorder="1" applyAlignment="1">
      <alignment horizontal="left" vertical="center"/>
    </xf>
    <xf numFmtId="189" fontId="3" fillId="0" borderId="56" xfId="124" applyNumberFormat="1" applyFont="1" applyFill="1" applyBorder="1" applyAlignment="1">
      <alignment horizontal="right" vertical="center"/>
    </xf>
    <xf numFmtId="189" fontId="3" fillId="35" borderId="56" xfId="124" applyNumberFormat="1" applyFont="1" applyFill="1" applyBorder="1" applyAlignment="1">
      <alignment horizontal="right" vertical="center"/>
    </xf>
    <xf numFmtId="0" fontId="1" fillId="0" borderId="0" xfId="124" applyFont="1" applyFill="1" applyBorder="1" applyAlignment="1">
      <alignment horizontal="left" vertical="center"/>
    </xf>
    <xf numFmtId="189" fontId="1" fillId="0" borderId="0" xfId="124" applyNumberFormat="1" applyFont="1" applyFill="1" applyBorder="1" applyAlignment="1">
      <alignment horizontal="right" vertical="center"/>
    </xf>
    <xf numFmtId="189" fontId="1" fillId="35" borderId="0" xfId="124" applyNumberFormat="1" applyFont="1" applyFill="1" applyBorder="1" applyAlignment="1">
      <alignment horizontal="right" vertical="center"/>
    </xf>
    <xf numFmtId="0" fontId="1" fillId="0" borderId="0" xfId="124" applyFont="1" applyFill="1" applyBorder="1" applyAlignment="1">
      <alignment horizontal="left" vertical="center" indent="1"/>
    </xf>
    <xf numFmtId="0" fontId="1" fillId="0" borderId="56" xfId="124" applyFont="1" applyFill="1" applyBorder="1" applyAlignment="1">
      <alignment horizontal="left" vertical="center" indent="1"/>
    </xf>
    <xf numFmtId="189" fontId="1" fillId="0" borderId="56" xfId="124" applyNumberFormat="1" applyFont="1" applyFill="1" applyBorder="1" applyAlignment="1">
      <alignment horizontal="right" vertical="center"/>
    </xf>
    <xf numFmtId="189" fontId="1" fillId="35" borderId="56" xfId="124" applyNumberFormat="1" applyFont="1" applyFill="1" applyBorder="1" applyAlignment="1">
      <alignment horizontal="right" vertical="center"/>
    </xf>
    <xf numFmtId="0" fontId="5" fillId="0" borderId="0" xfId="124" applyFont="1" applyFill="1" applyBorder="1" applyAlignment="1">
      <alignment horizontal="left" vertical="center" indent="2"/>
    </xf>
    <xf numFmtId="189" fontId="5" fillId="0" borderId="0" xfId="124" applyNumberFormat="1" applyFont="1" applyFill="1" applyBorder="1" applyAlignment="1">
      <alignment horizontal="right" vertical="center"/>
    </xf>
    <xf numFmtId="189" fontId="5" fillId="35" borderId="0" xfId="124" applyNumberFormat="1" applyFont="1" applyFill="1" applyBorder="1" applyAlignment="1">
      <alignment horizontal="right" vertical="center"/>
    </xf>
    <xf numFmtId="0" fontId="5" fillId="0" borderId="0" xfId="124" applyFont="1" applyAlignment="1">
      <alignment vertical="center"/>
    </xf>
    <xf numFmtId="0" fontId="3" fillId="0" borderId="54" xfId="124" applyFont="1" applyFill="1" applyBorder="1" applyAlignment="1">
      <alignment horizontal="left" vertical="center"/>
    </xf>
    <xf numFmtId="189" fontId="3" fillId="0" borderId="54" xfId="124" applyNumberFormat="1" applyFont="1" applyFill="1" applyBorder="1" applyAlignment="1">
      <alignment horizontal="right" vertical="center"/>
    </xf>
    <xf numFmtId="189" fontId="3" fillId="35" borderId="54" xfId="124" applyNumberFormat="1" applyFont="1" applyFill="1" applyBorder="1" applyAlignment="1">
      <alignment horizontal="right" vertical="center"/>
    </xf>
    <xf numFmtId="0" fontId="1" fillId="0" borderId="0" xfId="124" applyFont="1" applyFill="1" applyBorder="1" applyAlignment="1">
      <alignment horizontal="left" vertical="center" wrapText="1" indent="1"/>
    </xf>
    <xf numFmtId="189" fontId="3" fillId="0" borderId="0" xfId="124" applyNumberFormat="1" applyFont="1" applyFill="1" applyBorder="1" applyAlignment="1">
      <alignment horizontal="right" vertical="center"/>
    </xf>
    <xf numFmtId="189" fontId="3" fillId="35" borderId="0" xfId="124" applyNumberFormat="1" applyFont="1" applyFill="1" applyBorder="1" applyAlignment="1">
      <alignment horizontal="right" vertical="center"/>
    </xf>
    <xf numFmtId="0" fontId="1" fillId="0" borderId="0" xfId="105" applyFont="1" applyFill="1" applyBorder="1" applyAlignment="1" applyProtection="1">
      <alignment horizontal="left" vertical="center" indent="1"/>
      <protection locked="0"/>
    </xf>
    <xf numFmtId="0" fontId="69" fillId="0" borderId="0" xfId="124" applyFont="1" applyFill="1" applyBorder="1" applyAlignment="1">
      <alignment horizontal="left" vertical="center"/>
    </xf>
    <xf numFmtId="189" fontId="69" fillId="0" borderId="0" xfId="124" applyNumberFormat="1" applyFont="1" applyFill="1" applyBorder="1" applyAlignment="1">
      <alignment horizontal="right" vertical="center"/>
    </xf>
    <xf numFmtId="189" fontId="69" fillId="35" borderId="0" xfId="124" applyNumberFormat="1" applyFont="1" applyFill="1" applyBorder="1" applyAlignment="1">
      <alignment horizontal="right" vertical="center"/>
    </xf>
    <xf numFmtId="0" fontId="67" fillId="0" borderId="0" xfId="124" applyFont="1" applyAlignment="1">
      <alignment vertical="center"/>
    </xf>
    <xf numFmtId="0" fontId="67" fillId="0" borderId="0" xfId="124" applyFont="1" applyFill="1" applyAlignment="1">
      <alignment horizontal="left" vertical="center"/>
    </xf>
    <xf numFmtId="189" fontId="67" fillId="0" borderId="0" xfId="124" applyNumberFormat="1" applyFont="1" applyFill="1" applyAlignment="1">
      <alignment horizontal="right" vertical="center"/>
    </xf>
    <xf numFmtId="189" fontId="67" fillId="35" borderId="0" xfId="124" applyNumberFormat="1" applyFont="1" applyFill="1" applyAlignment="1">
      <alignment horizontal="right" vertical="center"/>
    </xf>
    <xf numFmtId="0" fontId="5" fillId="0" borderId="57" xfId="124" applyFont="1" applyFill="1" applyBorder="1" applyAlignment="1">
      <alignment horizontal="left" wrapText="1"/>
    </xf>
    <xf numFmtId="0" fontId="1" fillId="0" borderId="0" xfId="124" applyFont="1" applyFill="1" applyAlignment="1">
      <alignment horizontal="left"/>
    </xf>
    <xf numFmtId="189" fontId="1" fillId="0" borderId="0" xfId="124" applyNumberFormat="1" applyFont="1" applyFill="1" applyAlignment="1">
      <alignment horizontal="right"/>
    </xf>
    <xf numFmtId="3" fontId="1" fillId="0" borderId="0" xfId="124" applyNumberFormat="1" applyFont="1" applyFill="1" applyAlignment="1">
      <alignment horizontal="right"/>
    </xf>
    <xf numFmtId="0" fontId="1" fillId="0" borderId="0" xfId="124" applyFont="1" applyFill="1" applyAlignment="1">
      <alignment horizontal="left" vertical="center"/>
    </xf>
    <xf numFmtId="0" fontId="1" fillId="0" borderId="0" xfId="124" applyFont="1" applyFill="1" applyAlignment="1">
      <alignment horizontal="right" vertical="center"/>
    </xf>
    <xf numFmtId="0" fontId="1" fillId="0" borderId="0" xfId="124" applyFont="1" applyFill="1" applyAlignment="1">
      <alignment horizontal="right"/>
    </xf>
    <xf numFmtId="0" fontId="73" fillId="0" borderId="0" xfId="126" applyFont="1" applyFill="1" applyAlignment="1">
      <alignment horizontal="left" vertical="top" wrapText="1"/>
    </xf>
    <xf numFmtId="0" fontId="106" fillId="33" borderId="77" xfId="0" applyFont="1" applyFill="1" applyBorder="1" applyAlignment="1">
      <alignment horizontal="center" vertical="center"/>
    </xf>
    <xf numFmtId="189" fontId="1" fillId="0" borderId="0" xfId="125" applyNumberFormat="1" applyFont="1" applyFill="1" applyBorder="1" applyAlignment="1">
      <alignment horizontal="right" vertical="center" wrapText="1"/>
    </xf>
    <xf numFmtId="0" fontId="80" fillId="2" borderId="0" xfId="124" applyFont="1" applyFill="1" applyBorder="1" applyAlignment="1">
      <alignment horizontal="left" vertical="center"/>
    </xf>
    <xf numFmtId="3" fontId="1" fillId="0" borderId="0" xfId="125" applyNumberFormat="1" applyFont="1" applyFill="1" applyBorder="1" applyAlignment="1">
      <alignment horizontal="right" vertical="center" wrapText="1"/>
    </xf>
    <xf numFmtId="0" fontId="81" fillId="2" borderId="0" xfId="124" applyFont="1" applyFill="1" applyBorder="1" applyAlignment="1">
      <alignment horizontal="left" vertical="center"/>
    </xf>
    <xf numFmtId="189" fontId="5" fillId="0" borderId="0" xfId="125" applyNumberFormat="1" applyFont="1" applyFill="1" applyBorder="1" applyAlignment="1">
      <alignment horizontal="right" vertical="center" wrapText="1"/>
    </xf>
    <xf numFmtId="3" fontId="5" fillId="0" borderId="0" xfId="125" applyNumberFormat="1" applyFont="1" applyFill="1" applyBorder="1" applyAlignment="1">
      <alignment horizontal="right" vertical="center" wrapText="1"/>
    </xf>
    <xf numFmtId="0" fontId="80" fillId="2" borderId="0" xfId="124" applyFont="1" applyFill="1" applyBorder="1" applyAlignment="1">
      <alignment horizontal="left" vertical="center" wrapText="1"/>
    </xf>
    <xf numFmtId="189" fontId="1" fillId="36" borderId="0" xfId="125" applyNumberFormat="1" applyFont="1" applyFill="1" applyBorder="1" applyAlignment="1">
      <alignment horizontal="right" vertical="center" wrapText="1"/>
    </xf>
    <xf numFmtId="0" fontId="80" fillId="2" borderId="18" xfId="124" applyFont="1" applyFill="1" applyBorder="1" applyAlignment="1">
      <alignment horizontal="left" vertical="center" wrapText="1"/>
    </xf>
    <xf numFmtId="189" fontId="1" fillId="0" borderId="18" xfId="125" applyNumberFormat="1" applyFont="1" applyFill="1" applyBorder="1" applyAlignment="1">
      <alignment horizontal="right" vertical="center" wrapText="1"/>
    </xf>
    <xf numFmtId="189" fontId="1" fillId="36" borderId="18" xfId="125" applyNumberFormat="1" applyFont="1" applyFill="1" applyBorder="1" applyAlignment="1">
      <alignment horizontal="right" vertical="center" wrapText="1"/>
    </xf>
    <xf numFmtId="3" fontId="1" fillId="0" borderId="18" xfId="125" applyNumberFormat="1" applyFont="1" applyFill="1" applyBorder="1" applyAlignment="1">
      <alignment horizontal="right" vertical="center" wrapText="1"/>
    </xf>
    <xf numFmtId="0" fontId="1" fillId="0" borderId="0" xfId="128" applyFont="1" applyAlignment="1">
      <alignment vertical="center"/>
    </xf>
    <xf numFmtId="189" fontId="70" fillId="0" borderId="0" xfId="128" applyNumberFormat="1" applyFont="1"/>
    <xf numFmtId="0" fontId="105" fillId="0" borderId="0" xfId="128" applyFont="1"/>
    <xf numFmtId="0" fontId="1" fillId="0" borderId="0" xfId="124" applyFont="1" applyFill="1" applyBorder="1" applyAlignment="1">
      <alignment horizontal="left" vertical="center" indent="2"/>
    </xf>
    <xf numFmtId="0" fontId="5" fillId="0" borderId="0" xfId="124" applyFont="1" applyFill="1" applyBorder="1" applyAlignment="1">
      <alignment horizontal="left" vertical="center" wrapText="1" indent="2"/>
    </xf>
    <xf numFmtId="0" fontId="5" fillId="0" borderId="0" xfId="124" applyFont="1" applyFill="1" applyBorder="1" applyAlignment="1">
      <alignment horizontal="left" vertical="center" indent="3"/>
    </xf>
    <xf numFmtId="0" fontId="73" fillId="0" borderId="0" xfId="126" applyAlignment="1">
      <alignment vertical="center" wrapText="1"/>
    </xf>
    <xf numFmtId="0" fontId="73" fillId="0" borderId="0" xfId="126" applyAlignment="1">
      <alignment horizontal="left" vertical="center" wrapText="1"/>
    </xf>
    <xf numFmtId="0" fontId="73" fillId="0" borderId="0" xfId="126" applyAlignment="1">
      <alignment horizontal="left" vertical="center"/>
    </xf>
    <xf numFmtId="0" fontId="9" fillId="33" borderId="29" xfId="127" applyFont="1" applyFill="1" applyBorder="1" applyAlignment="1">
      <alignment horizontal="center" vertical="center" wrapText="1"/>
    </xf>
    <xf numFmtId="0" fontId="107" fillId="0" borderId="0" xfId="96" applyFont="1"/>
    <xf numFmtId="0" fontId="108" fillId="0" borderId="0" xfId="0" applyFont="1"/>
    <xf numFmtId="0" fontId="109" fillId="0" borderId="0" xfId="96" applyFont="1"/>
    <xf numFmtId="0" fontId="87" fillId="0" borderId="0" xfId="0" applyFont="1"/>
    <xf numFmtId="0" fontId="88" fillId="0" borderId="0" xfId="0" applyFont="1"/>
    <xf numFmtId="189" fontId="1" fillId="0" borderId="0" xfId="0" applyNumberFormat="1" applyFont="1" applyFill="1" applyBorder="1" applyAlignment="1">
      <alignment horizontal="right" vertical="center" wrapText="1"/>
    </xf>
    <xf numFmtId="189" fontId="1" fillId="35" borderId="0" xfId="0" applyNumberFormat="1" applyFont="1" applyFill="1" applyBorder="1" applyAlignment="1">
      <alignment horizontal="right" vertical="center" wrapText="1"/>
    </xf>
    <xf numFmtId="0" fontId="81" fillId="2" borderId="0" xfId="124" applyFont="1" applyFill="1" applyBorder="1" applyAlignment="1">
      <alignment horizontal="left" vertical="center" indent="1"/>
    </xf>
    <xf numFmtId="3" fontId="110" fillId="0" borderId="0" xfId="127" applyNumberFormat="1" applyFont="1"/>
    <xf numFmtId="0" fontId="110" fillId="0" borderId="0" xfId="127" applyFont="1"/>
    <xf numFmtId="189" fontId="90" fillId="0" borderId="0" xfId="129" applyNumberFormat="1" applyFont="1" applyFill="1" applyBorder="1" applyAlignment="1">
      <alignment vertical="center"/>
    </xf>
    <xf numFmtId="189" fontId="90" fillId="35" borderId="0" xfId="129" applyNumberFormat="1" applyFont="1" applyFill="1" applyBorder="1" applyAlignment="1">
      <alignment vertical="center"/>
    </xf>
    <xf numFmtId="189" fontId="90" fillId="0" borderId="56" xfId="129" applyNumberFormat="1" applyFont="1" applyFill="1" applyBorder="1" applyAlignment="1">
      <alignment vertical="center"/>
    </xf>
    <xf numFmtId="189" fontId="90" fillId="35" borderId="56" xfId="129" applyNumberFormat="1" applyFont="1" applyFill="1" applyBorder="1" applyAlignment="1">
      <alignment vertical="center"/>
    </xf>
    <xf numFmtId="0" fontId="1" fillId="0" borderId="51" xfId="135" applyFont="1" applyFill="1" applyBorder="1" applyAlignment="1">
      <alignment vertical="center" wrapText="1"/>
    </xf>
    <xf numFmtId="189" fontId="90" fillId="0" borderId="51" xfId="129" applyNumberFormat="1" applyFont="1" applyFill="1" applyBorder="1" applyAlignment="1">
      <alignment vertical="center"/>
    </xf>
    <xf numFmtId="189" fontId="90" fillId="35" borderId="51" xfId="129" applyNumberFormat="1" applyFont="1" applyFill="1" applyBorder="1" applyAlignment="1">
      <alignment vertical="center"/>
    </xf>
    <xf numFmtId="0" fontId="3" fillId="0" borderId="54" xfId="124" applyFont="1" applyFill="1" applyBorder="1" applyAlignment="1">
      <alignment vertical="center" wrapText="1"/>
    </xf>
    <xf numFmtId="0" fontId="1" fillId="0" borderId="62" xfId="0" applyFont="1" applyFill="1" applyBorder="1" applyAlignment="1">
      <alignment horizontal="left" vertical="center"/>
    </xf>
    <xf numFmtId="0" fontId="1" fillId="0" borderId="64" xfId="0" applyFont="1" applyFill="1" applyBorder="1" applyAlignment="1">
      <alignment horizontal="left" vertical="center"/>
    </xf>
    <xf numFmtId="0" fontId="73" fillId="0" borderId="0" xfId="126" applyFill="1"/>
    <xf numFmtId="0" fontId="100" fillId="0" borderId="0" xfId="128" applyFont="1" applyFill="1"/>
    <xf numFmtId="4" fontId="73" fillId="0" borderId="0" xfId="126" applyNumberFormat="1"/>
    <xf numFmtId="0" fontId="91" fillId="0" borderId="0" xfId="126" applyFont="1"/>
    <xf numFmtId="4" fontId="73" fillId="0" borderId="0" xfId="126" applyNumberFormat="1" applyAlignment="1">
      <alignment horizontal="right"/>
    </xf>
    <xf numFmtId="4" fontId="1" fillId="0" borderId="45" xfId="131" applyNumberFormat="1" applyFont="1" applyFill="1" applyBorder="1" applyAlignment="1" applyProtection="1">
      <alignment horizontal="right" vertical="center"/>
      <protection locked="0"/>
    </xf>
    <xf numFmtId="2" fontId="73" fillId="0" borderId="0" xfId="126" applyNumberFormat="1"/>
    <xf numFmtId="0" fontId="111" fillId="0" borderId="0" xfId="0" applyFont="1" applyBorder="1" applyAlignment="1">
      <alignment horizontal="right" vertical="center" wrapText="1"/>
    </xf>
    <xf numFmtId="0" fontId="111" fillId="0" borderId="0" xfId="0" applyFont="1" applyBorder="1" applyAlignment="1">
      <alignment horizontal="right" vertical="center"/>
    </xf>
    <xf numFmtId="189" fontId="0" fillId="0" borderId="0" xfId="0" applyNumberFormat="1"/>
    <xf numFmtId="189" fontId="5" fillId="0" borderId="0" xfId="129" applyNumberFormat="1" applyFont="1" applyFill="1" applyBorder="1" applyAlignment="1">
      <alignment vertical="center"/>
    </xf>
    <xf numFmtId="189" fontId="5" fillId="35" borderId="0" xfId="129" applyNumberFormat="1" applyFont="1" applyFill="1" applyBorder="1" applyAlignment="1">
      <alignment vertical="center"/>
    </xf>
    <xf numFmtId="0" fontId="112" fillId="0" borderId="0" xfId="0" applyFont="1"/>
    <xf numFmtId="0" fontId="1" fillId="0" borderId="58" xfId="135" applyFont="1" applyFill="1" applyBorder="1" applyAlignment="1">
      <alignment vertical="center" wrapText="1"/>
    </xf>
    <xf numFmtId="189" fontId="90" fillId="0" borderId="58" xfId="129" applyNumberFormat="1" applyFont="1" applyFill="1" applyBorder="1" applyAlignment="1">
      <alignment vertical="center"/>
    </xf>
    <xf numFmtId="189" fontId="90" fillId="35" borderId="58" xfId="129" applyNumberFormat="1" applyFont="1" applyFill="1" applyBorder="1" applyAlignment="1">
      <alignment vertical="center"/>
    </xf>
    <xf numFmtId="189" fontId="5" fillId="0" borderId="53" xfId="129" applyNumberFormat="1" applyFont="1" applyFill="1" applyBorder="1" applyAlignment="1">
      <alignment vertical="center"/>
    </xf>
    <xf numFmtId="189" fontId="5" fillId="35" borderId="53" xfId="129" applyNumberFormat="1" applyFont="1" applyFill="1" applyBorder="1" applyAlignment="1">
      <alignment vertical="center"/>
    </xf>
    <xf numFmtId="189" fontId="1" fillId="0" borderId="58" xfId="129" applyNumberFormat="1" applyFont="1" applyFill="1" applyBorder="1" applyAlignment="1">
      <alignment vertical="center"/>
    </xf>
    <xf numFmtId="189" fontId="1" fillId="35" borderId="58" xfId="129" applyNumberFormat="1" applyFont="1" applyFill="1" applyBorder="1" applyAlignment="1">
      <alignment vertical="center"/>
    </xf>
    <xf numFmtId="0" fontId="66" fillId="0" borderId="0" xfId="0" applyFont="1"/>
    <xf numFmtId="189" fontId="66" fillId="0" borderId="0" xfId="0" applyNumberFormat="1" applyFont="1"/>
    <xf numFmtId="189" fontId="90" fillId="0" borderId="57" xfId="129" applyNumberFormat="1" applyFont="1" applyFill="1" applyBorder="1" applyAlignment="1">
      <alignment vertical="center"/>
    </xf>
    <xf numFmtId="189" fontId="90" fillId="35" borderId="57" xfId="129" applyNumberFormat="1" applyFont="1" applyFill="1" applyBorder="1" applyAlignment="1">
      <alignment vertical="center"/>
    </xf>
    <xf numFmtId="189" fontId="1" fillId="0" borderId="0" xfId="0" applyNumberFormat="1" applyFont="1" applyAlignment="1">
      <alignment vertical="center"/>
    </xf>
    <xf numFmtId="0" fontId="5" fillId="0" borderId="62" xfId="0" applyFont="1" applyBorder="1" applyAlignment="1">
      <alignment horizontal="left" vertical="center"/>
    </xf>
    <xf numFmtId="189" fontId="113" fillId="0" borderId="0" xfId="0" applyNumberFormat="1" applyFont="1" applyFill="1" applyBorder="1" applyAlignment="1">
      <alignment horizontal="right" vertical="center" wrapText="1"/>
    </xf>
    <xf numFmtId="189" fontId="113" fillId="35" borderId="0" xfId="0" applyNumberFormat="1" applyFont="1" applyFill="1" applyBorder="1" applyAlignment="1">
      <alignment horizontal="right" vertical="center" wrapText="1"/>
    </xf>
    <xf numFmtId="0" fontId="70" fillId="0" borderId="84" xfId="0" applyFont="1" applyBorder="1" applyAlignment="1">
      <alignment horizontal="left" vertical="center"/>
    </xf>
    <xf numFmtId="189" fontId="97" fillId="0" borderId="57" xfId="0" applyNumberFormat="1" applyFont="1" applyFill="1" applyBorder="1" applyAlignment="1">
      <alignment horizontal="right" vertical="center" wrapText="1"/>
    </xf>
    <xf numFmtId="189" fontId="97" fillId="35" borderId="57" xfId="0" applyNumberFormat="1" applyFont="1" applyFill="1" applyBorder="1" applyAlignment="1">
      <alignment horizontal="right" vertical="center" wrapText="1"/>
    </xf>
    <xf numFmtId="0" fontId="1" fillId="0" borderId="85" xfId="0" applyFont="1" applyBorder="1" applyAlignment="1">
      <alignment horizontal="left" vertical="center"/>
    </xf>
    <xf numFmtId="189" fontId="97" fillId="0" borderId="86" xfId="0" applyNumberFormat="1" applyFont="1" applyFill="1" applyBorder="1" applyAlignment="1">
      <alignment horizontal="right" vertical="center" wrapText="1"/>
    </xf>
    <xf numFmtId="189" fontId="97" fillId="35" borderId="86" xfId="0" applyNumberFormat="1" applyFont="1" applyFill="1" applyBorder="1" applyAlignment="1">
      <alignment horizontal="right" vertical="center" wrapText="1"/>
    </xf>
    <xf numFmtId="0" fontId="1" fillId="0" borderId="87" xfId="0" applyFont="1" applyBorder="1" applyAlignment="1">
      <alignment horizontal="left" vertical="center"/>
    </xf>
    <xf numFmtId="189" fontId="97" fillId="0" borderId="88" xfId="0" applyNumberFormat="1" applyFont="1" applyFill="1" applyBorder="1" applyAlignment="1">
      <alignment horizontal="right" vertical="center" wrapText="1"/>
    </xf>
    <xf numFmtId="189" fontId="97" fillId="35" borderId="88" xfId="0" applyNumberFormat="1" applyFont="1" applyFill="1" applyBorder="1" applyAlignment="1">
      <alignment horizontal="right" vertical="center" wrapText="1"/>
    </xf>
    <xf numFmtId="0" fontId="97" fillId="0" borderId="0" xfId="0" applyFont="1" applyBorder="1" applyAlignment="1">
      <alignment horizontal="right" vertical="center"/>
    </xf>
    <xf numFmtId="0" fontId="107" fillId="39" borderId="0" xfId="96" applyFont="1" applyFill="1"/>
    <xf numFmtId="3" fontId="70" fillId="36" borderId="0" xfId="127" applyNumberFormat="1" applyFont="1" applyFill="1" applyBorder="1" applyAlignment="1">
      <alignment horizontal="right" vertical="center" wrapText="1"/>
    </xf>
    <xf numFmtId="0" fontId="70" fillId="0" borderId="36" xfId="135" applyFont="1" applyFill="1" applyBorder="1" applyAlignment="1">
      <alignment vertical="center"/>
    </xf>
    <xf numFmtId="3" fontId="70" fillId="0" borderId="36" xfId="127" applyNumberFormat="1" applyFont="1" applyFill="1" applyBorder="1" applyAlignment="1">
      <alignment horizontal="right" vertical="center" wrapText="1"/>
    </xf>
    <xf numFmtId="3" fontId="1" fillId="0" borderId="0" xfId="127" applyNumberFormat="1" applyFont="1" applyFill="1" applyBorder="1" applyAlignment="1">
      <alignment horizontal="right" vertical="center" wrapText="1"/>
    </xf>
    <xf numFmtId="0" fontId="5" fillId="0" borderId="0" xfId="135" quotePrefix="1" applyFont="1" applyFill="1" applyBorder="1" applyAlignment="1">
      <alignment horizontal="left" vertical="center" wrapText="1" indent="1"/>
    </xf>
    <xf numFmtId="3" fontId="5" fillId="0" borderId="0" xfId="127" applyNumberFormat="1" applyFont="1" applyFill="1" applyBorder="1" applyAlignment="1">
      <alignment horizontal="right" vertical="center" wrapText="1"/>
    </xf>
    <xf numFmtId="3" fontId="5" fillId="38" borderId="0" xfId="127" applyNumberFormat="1" applyFont="1" applyFill="1" applyBorder="1" applyAlignment="1">
      <alignment vertical="center" wrapText="1"/>
    </xf>
    <xf numFmtId="0" fontId="5" fillId="0" borderId="89" xfId="135" quotePrefix="1" applyFont="1" applyFill="1" applyBorder="1" applyAlignment="1">
      <alignment horizontal="left" vertical="center" wrapText="1" indent="1"/>
    </xf>
    <xf numFmtId="3" fontId="5" fillId="0" borderId="89" xfId="127" applyNumberFormat="1" applyFont="1" applyFill="1" applyBorder="1" applyAlignment="1">
      <alignment horizontal="right" vertical="center" wrapText="1"/>
    </xf>
    <xf numFmtId="3" fontId="5" fillId="38" borderId="89" xfId="127" applyNumberFormat="1" applyFont="1" applyFill="1" applyBorder="1" applyAlignment="1">
      <alignment vertical="center" wrapText="1"/>
    </xf>
    <xf numFmtId="0" fontId="1" fillId="0" borderId="4" xfId="135" applyFont="1" applyFill="1" applyBorder="1" applyAlignment="1">
      <alignment vertical="center" wrapText="1"/>
    </xf>
    <xf numFmtId="3" fontId="1" fillId="0" borderId="4" xfId="127" applyNumberFormat="1" applyFont="1" applyFill="1" applyBorder="1" applyAlignment="1">
      <alignment horizontal="right" vertical="center" wrapText="1"/>
    </xf>
    <xf numFmtId="3" fontId="1" fillId="38" borderId="4" xfId="127" applyNumberFormat="1" applyFont="1" applyFill="1" applyBorder="1" applyAlignment="1">
      <alignment horizontal="right" vertical="center" wrapText="1"/>
    </xf>
    <xf numFmtId="0" fontId="70" fillId="0" borderId="0" xfId="135" applyFont="1" applyFill="1" applyBorder="1" applyAlignment="1">
      <alignment vertical="center" wrapText="1"/>
    </xf>
    <xf numFmtId="3" fontId="5" fillId="38" borderId="0" xfId="127" applyNumberFormat="1" applyFont="1" applyFill="1" applyBorder="1" applyAlignment="1">
      <alignment horizontal="right" vertical="center" wrapText="1"/>
    </xf>
    <xf numFmtId="3" fontId="1" fillId="0" borderId="58" xfId="127" applyNumberFormat="1" applyFont="1" applyFill="1" applyBorder="1" applyAlignment="1">
      <alignment horizontal="right" vertical="center" wrapText="1"/>
    </xf>
    <xf numFmtId="3" fontId="1" fillId="38" borderId="58" xfId="127" applyNumberFormat="1" applyFont="1" applyFill="1" applyBorder="1" applyAlignment="1">
      <alignment horizontal="right" vertical="center" wrapText="1"/>
    </xf>
    <xf numFmtId="3" fontId="5" fillId="38" borderId="89" xfId="127" applyNumberFormat="1" applyFont="1" applyFill="1" applyBorder="1" applyAlignment="1">
      <alignment horizontal="right" vertical="center" wrapText="1"/>
    </xf>
    <xf numFmtId="0" fontId="1" fillId="0" borderId="53" xfId="135" applyFont="1" applyFill="1" applyBorder="1" applyAlignment="1">
      <alignment vertical="center" wrapText="1"/>
    </xf>
    <xf numFmtId="3" fontId="1" fillId="0" borderId="53" xfId="127" applyNumberFormat="1" applyFont="1" applyFill="1" applyBorder="1" applyAlignment="1">
      <alignment horizontal="right" vertical="center" wrapText="1"/>
    </xf>
    <xf numFmtId="3" fontId="1" fillId="38" borderId="53" xfId="127" applyNumberFormat="1" applyFont="1" applyFill="1" applyBorder="1" applyAlignment="1">
      <alignment horizontal="right" vertical="center" wrapText="1"/>
    </xf>
    <xf numFmtId="3" fontId="1" fillId="0" borderId="56" xfId="127" applyNumberFormat="1" applyFont="1" applyFill="1" applyBorder="1" applyAlignment="1">
      <alignment horizontal="right" vertical="center" wrapText="1"/>
    </xf>
    <xf numFmtId="0" fontId="1" fillId="0" borderId="0" xfId="127" applyNumberFormat="1" applyFont="1" applyFill="1" applyBorder="1" applyAlignment="1">
      <alignment horizontal="right" vertical="center" wrapText="1"/>
    </xf>
    <xf numFmtId="0" fontId="70" fillId="0" borderId="36" xfId="127" applyFont="1" applyFill="1" applyBorder="1" applyAlignment="1">
      <alignment vertical="center" wrapText="1"/>
    </xf>
    <xf numFmtId="0" fontId="114" fillId="0" borderId="0" xfId="96" applyFont="1"/>
    <xf numFmtId="0" fontId="115" fillId="39" borderId="0" xfId="96" applyFont="1" applyFill="1"/>
    <xf numFmtId="0" fontId="12" fillId="0" borderId="0" xfId="0" applyFont="1" applyFill="1" applyAlignment="1">
      <alignment horizontal="left" vertical="top" wrapText="1"/>
    </xf>
    <xf numFmtId="0" fontId="12" fillId="0" borderId="78" xfId="0" applyFont="1" applyFill="1" applyBorder="1" applyAlignment="1">
      <alignment horizontal="left" vertical="center" wrapText="1"/>
    </xf>
    <xf numFmtId="0" fontId="12" fillId="0" borderId="0" xfId="0" applyFont="1" applyAlignment="1">
      <alignment horizontal="left" vertical="center" wrapText="1"/>
    </xf>
    <xf numFmtId="0" fontId="9" fillId="33" borderId="79" xfId="0" applyFont="1" applyFill="1" applyBorder="1" applyAlignment="1">
      <alignment horizontal="center" vertical="center" wrapText="1"/>
    </xf>
    <xf numFmtId="0" fontId="9" fillId="33" borderId="80"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83" xfId="0" applyFont="1" applyFill="1" applyBorder="1" applyAlignment="1">
      <alignment horizontal="center" vertical="center" wrapText="1"/>
    </xf>
    <xf numFmtId="0" fontId="1" fillId="0" borderId="57" xfId="0" applyFont="1" applyFill="1" applyBorder="1" applyAlignment="1">
      <alignment horizontal="left" vertical="top" wrapText="1"/>
    </xf>
    <xf numFmtId="0" fontId="6" fillId="0" borderId="0" xfId="132" applyFont="1" applyAlignment="1">
      <alignment horizontal="center"/>
    </xf>
    <xf numFmtId="0" fontId="73" fillId="0" borderId="0" xfId="126" applyFont="1" applyFill="1" applyAlignment="1">
      <alignment horizontal="left" vertical="top" wrapText="1"/>
    </xf>
    <xf numFmtId="0" fontId="73" fillId="0" borderId="0" xfId="126" applyFont="1" applyFill="1" applyAlignment="1">
      <alignment horizontal="left" vertical="center" wrapText="1"/>
    </xf>
    <xf numFmtId="0" fontId="1" fillId="0" borderId="0" xfId="0" applyFont="1" applyFill="1" applyBorder="1" applyAlignment="1">
      <alignment horizontal="left" vertical="center" wrapText="1"/>
    </xf>
    <xf numFmtId="0" fontId="9" fillId="33" borderId="81" xfId="127" applyFont="1" applyFill="1" applyBorder="1" applyAlignment="1">
      <alignment horizontal="center" vertical="center" wrapText="1"/>
    </xf>
    <xf numFmtId="0" fontId="9" fillId="33" borderId="29" xfId="127" applyFont="1" applyFill="1" applyBorder="1" applyAlignment="1">
      <alignment horizontal="center" vertical="center" wrapText="1"/>
    </xf>
    <xf numFmtId="0" fontId="9" fillId="33" borderId="82" xfId="127" applyFont="1" applyFill="1" applyBorder="1" applyAlignment="1">
      <alignment horizontal="center" vertical="center" wrapText="1"/>
    </xf>
    <xf numFmtId="0" fontId="73" fillId="0" borderId="0" xfId="126" applyAlignment="1">
      <alignment vertical="center" wrapText="1"/>
    </xf>
    <xf numFmtId="0" fontId="73" fillId="0" borderId="0" xfId="126" applyAlignment="1">
      <alignment horizontal="left" vertical="center" wrapText="1"/>
    </xf>
    <xf numFmtId="0" fontId="73" fillId="0" borderId="0" xfId="126" applyAlignment="1">
      <alignment horizontal="left" vertical="center"/>
    </xf>
    <xf numFmtId="0" fontId="5" fillId="0" borderId="57" xfId="0" applyFont="1" applyFill="1" applyBorder="1" applyAlignment="1" applyProtection="1">
      <alignment horizontal="left" vertical="center" wrapText="1"/>
      <protection locked="0"/>
    </xf>
    <xf numFmtId="0" fontId="5" fillId="0" borderId="57" xfId="0" applyFont="1" applyFill="1" applyBorder="1" applyAlignment="1">
      <alignment horizontal="left" wrapText="1"/>
    </xf>
  </cellXfs>
  <cellStyles count="204">
    <cellStyle name="[StdExit()]" xfId="1"/>
    <cellStyle name="_Agregacja propozycje" xfId="2"/>
    <cellStyle name="_Zestaw_danych_IR_2kw2007" xfId="3"/>
    <cellStyle name="=D:\WINNT\SYSTEM32\COMMAND.COM" xfId="4"/>
    <cellStyle name="20% - Accent1" xfId="5"/>
    <cellStyle name="20% - Accent2" xfId="6"/>
    <cellStyle name="20% - Accent3" xfId="7"/>
    <cellStyle name="20% - Accent4" xfId="8"/>
    <cellStyle name="20% - Accent5" xfId="9"/>
    <cellStyle name="20% - Accent6" xfId="10"/>
    <cellStyle name="20% - akcent 1 2" xfId="11"/>
    <cellStyle name="20% - akcent 2 2" xfId="12"/>
    <cellStyle name="20% - akcent 3 2" xfId="13"/>
    <cellStyle name="20% - akcent 4 2" xfId="14"/>
    <cellStyle name="20% - akcent 5 2" xfId="15"/>
    <cellStyle name="20% - akcent 6 2" xfId="16"/>
    <cellStyle name="40% - Accent1" xfId="17"/>
    <cellStyle name="40% - Accent2" xfId="18"/>
    <cellStyle name="40% - Accent3" xfId="19"/>
    <cellStyle name="40% - Accent4" xfId="20"/>
    <cellStyle name="40% - Accent5" xfId="21"/>
    <cellStyle name="40% - Accent6" xfId="22"/>
    <cellStyle name="40% - akcent 1 2" xfId="23"/>
    <cellStyle name="40% - akcent 2 2" xfId="24"/>
    <cellStyle name="40% - akcent 3 2" xfId="25"/>
    <cellStyle name="40% - akcent 4 2" xfId="26"/>
    <cellStyle name="40% - akcent 5 2" xfId="27"/>
    <cellStyle name="40% - akcent 6 2" xfId="28"/>
    <cellStyle name="60% - Accent1" xfId="29"/>
    <cellStyle name="60% - Accent2" xfId="30"/>
    <cellStyle name="60% - Accent3" xfId="31"/>
    <cellStyle name="60% - Accent4" xfId="32"/>
    <cellStyle name="60% - Accent5" xfId="33"/>
    <cellStyle name="60% - Accent6" xfId="34"/>
    <cellStyle name="60% - akcent 1 2" xfId="35"/>
    <cellStyle name="60% - akcent 2 2" xfId="36"/>
    <cellStyle name="60% - akcent 3 2" xfId="37"/>
    <cellStyle name="60% - akcent 4 2" xfId="38"/>
    <cellStyle name="60% - akcent 5 2" xfId="39"/>
    <cellStyle name="60% - akcent 6 2" xfId="40"/>
    <cellStyle name="Accent1" xfId="41"/>
    <cellStyle name="Accent2" xfId="42"/>
    <cellStyle name="Accent3" xfId="43"/>
    <cellStyle name="Accent4" xfId="44"/>
    <cellStyle name="Accent5" xfId="45"/>
    <cellStyle name="Accent6" xfId="46"/>
    <cellStyle name="Akcent 1" xfId="47" builtinId="29" customBuiltin="1"/>
    <cellStyle name="Akcent 1 2" xfId="48"/>
    <cellStyle name="Akcent 2" xfId="49" builtinId="33" customBuiltin="1"/>
    <cellStyle name="Akcent 2 2" xfId="50"/>
    <cellStyle name="Akcent 3" xfId="51" builtinId="37" customBuiltin="1"/>
    <cellStyle name="Akcent 3 2" xfId="52"/>
    <cellStyle name="Akcent 4" xfId="53" builtinId="41" customBuiltin="1"/>
    <cellStyle name="Akcent 4 2" xfId="54"/>
    <cellStyle name="Akcent 5" xfId="55" builtinId="45" customBuiltin="1"/>
    <cellStyle name="Akcent 5 2" xfId="56"/>
    <cellStyle name="Akcent 6" xfId="57" builtinId="49" customBuiltin="1"/>
    <cellStyle name="Akcent 6 2" xfId="58"/>
    <cellStyle name="Bad" xfId="59"/>
    <cellStyle name="Calculation" xfId="60"/>
    <cellStyle name="Cezar" xfId="61"/>
    <cellStyle name="Check Cell" xfId="62"/>
    <cellStyle name="Comma [0] 1" xfId="63"/>
    <cellStyle name="Comma 1" xfId="64"/>
    <cellStyle name="Comma_~0043354" xfId="65"/>
    <cellStyle name="Comma0" xfId="66"/>
    <cellStyle name="Currency [0] 1" xfId="67"/>
    <cellStyle name="Currency 1" xfId="68"/>
    <cellStyle name="Currency_~0043354" xfId="69"/>
    <cellStyle name="Currency0" xfId="70"/>
    <cellStyle name="Dane wejściowe" xfId="71" builtinId="20" customBuiltin="1"/>
    <cellStyle name="Dane wejściowe 2" xfId="72"/>
    <cellStyle name="Dane wyjściowe" xfId="73" builtinId="21" customBuiltin="1"/>
    <cellStyle name="Dane wyjściowe 2" xfId="74"/>
    <cellStyle name="Data" xfId="75"/>
    <cellStyle name="Date" xfId="76"/>
    <cellStyle name="Dobre 2" xfId="77"/>
    <cellStyle name="Euro" xfId="78"/>
    <cellStyle name="Explanatory Text" xfId="79"/>
    <cellStyle name="Fixed" xfId="80"/>
    <cellStyle name="fx_rates" xfId="81"/>
    <cellStyle name="Good" xfId="82"/>
    <cellStyle name="Hard Input" xfId="83"/>
    <cellStyle name="hard input percent" xfId="84"/>
    <cellStyle name="Hard Input_zużycia" xfId="85"/>
    <cellStyle name="Hard No" xfId="86"/>
    <cellStyle name="hard no." xfId="87"/>
    <cellStyle name="Heading 1" xfId="88"/>
    <cellStyle name="Heading 1 2" xfId="89"/>
    <cellStyle name="Heading 2" xfId="90"/>
    <cellStyle name="Heading 2 2" xfId="91"/>
    <cellStyle name="Heading 3" xfId="92"/>
    <cellStyle name="Heading 4" xfId="93"/>
    <cellStyle name="Heading1" xfId="94"/>
    <cellStyle name="Heading2" xfId="95"/>
    <cellStyle name="Hiperłącze" xfId="96" builtinId="8"/>
    <cellStyle name="Hiperłącze 2" xfId="97"/>
    <cellStyle name="Hypertextový odkaz" xfId="98"/>
    <cellStyle name="Input" xfId="99"/>
    <cellStyle name="Komórka połączona" xfId="100" builtinId="24" customBuiltin="1"/>
    <cellStyle name="Komórka połączona 2" xfId="101"/>
    <cellStyle name="Komórka zaznaczona" xfId="102" builtinId="23" customBuiltin="1"/>
    <cellStyle name="Komórka zaznaczona 2" xfId="103"/>
    <cellStyle name="Linked Cell" xfId="104"/>
    <cellStyle name="MAND_x000d_CHECK.COMMAND_x000e_RENAME.COMMAND_x0008_SHOW.BAR_x000b_DELETE.MENU_x000e_DELETE.COMMAND_x000e_GET.CHA" xfId="105"/>
    <cellStyle name="MAND_x000d_CHECK.COMMAND_x000e_RENAME.COMMAND_x0008_SHOW.BAR_x000b_DELETE.MENU_x000e_DELETE.COMMAND_x000e_GET.CHA 2" xfId="106"/>
    <cellStyle name="MAND_x000d_CHECK.COMMAND_x000e_RENAME.COMMAND_x0008_SHOW.BAR_x000b_DELETE.MENU_x000e_DELETE.COMMAND_x000e_GET.CHA 3" xfId="107"/>
    <cellStyle name="MAND_x000d_CHECK.COMMAND_x000e_RENAME.COMMAND_x0008_SHOW.BAR_x000b_DELETE.MENU_x000e_DELETE.COMMAND_x000e_GET.CHA_nota kredyty" xfId="108"/>
    <cellStyle name="měny_laroux" xfId="109"/>
    <cellStyle name="multiple" xfId="110"/>
    <cellStyle name="Nagłówek 1" xfId="111" builtinId="16" customBuiltin="1"/>
    <cellStyle name="Nagłówek 1 2" xfId="112"/>
    <cellStyle name="Nagłówek 2" xfId="113" builtinId="17" customBuiltin="1"/>
    <cellStyle name="Nagłówek 2 2" xfId="114"/>
    <cellStyle name="Nagłówek 3" xfId="115" builtinId="18" customBuiltin="1"/>
    <cellStyle name="Nagłówek 3 2" xfId="116"/>
    <cellStyle name="Nagłówek 4" xfId="117" builtinId="19" customBuiltin="1"/>
    <cellStyle name="Nagłówek 4 2" xfId="118"/>
    <cellStyle name="Neutral" xfId="119"/>
    <cellStyle name="Neutralne 2" xfId="120"/>
    <cellStyle name="Normal_(5)_Noty PKN jednostkowy 31 12 2000" xfId="121"/>
    <cellStyle name="normální_laroux" xfId="122"/>
    <cellStyle name="Normalny" xfId="0" builtinId="0"/>
    <cellStyle name="Normalny 12" xfId="123"/>
    <cellStyle name="Normalny 2" xfId="124"/>
    <cellStyle name="Normalny 2 2" xfId="125"/>
    <cellStyle name="Normalny 3" xfId="126"/>
    <cellStyle name="Normalny 4" xfId="127"/>
    <cellStyle name="Normalny 5" xfId="128"/>
    <cellStyle name="Normalny_!!!Q&amp;A_Q2'06" xfId="129"/>
    <cellStyle name="Normalny_Agregacja propozycje" xfId="130"/>
    <cellStyle name="Normalny_I SA-QSr 2002" xfId="131"/>
    <cellStyle name="Normalny_Impairment_2011" xfId="132"/>
    <cellStyle name="Normalny_Komentarz segmenty III 07" xfId="133"/>
    <cellStyle name="Normalny_Pierwsza strona" xfId="134"/>
    <cellStyle name="Normalny_Produkcja_2006" xfId="135"/>
    <cellStyle name="Note" xfId="136"/>
    <cellStyle name="Obliczenia" xfId="137" builtinId="22" customBuiltin="1"/>
    <cellStyle name="Obliczenia 2" xfId="138"/>
    <cellStyle name="Output" xfId="139"/>
    <cellStyle name="Percent 1" xfId="140"/>
    <cellStyle name="prem/disc" xfId="141"/>
    <cellStyle name="Procentowy" xfId="142" builtinId="5"/>
    <cellStyle name="Procentowy 2" xfId="143"/>
    <cellStyle name="Procentowy 3" xfId="144"/>
    <cellStyle name="SAPBEXaggData" xfId="145"/>
    <cellStyle name="SAPBEXaggDataEmph" xfId="146"/>
    <cellStyle name="SAPBEXaggItem" xfId="147"/>
    <cellStyle name="SAPBEXaggItemX" xfId="148"/>
    <cellStyle name="SAPBEXchaText"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ormats" xfId="162"/>
    <cellStyle name="SAPBEXheaderItem" xfId="163"/>
    <cellStyle name="SAPBEXheaderText" xfId="164"/>
    <cellStyle name="SAPBEXHLevel0" xfId="165"/>
    <cellStyle name="SAPBEXHLevel0X" xfId="166"/>
    <cellStyle name="SAPBEXHLevel1" xfId="167"/>
    <cellStyle name="SAPBEXHLevel1X" xfId="168"/>
    <cellStyle name="SAPBEXHLevel2" xfId="169"/>
    <cellStyle name="SAPBEXHLevel2X" xfId="170"/>
    <cellStyle name="SAPBEXHLevel3" xfId="171"/>
    <cellStyle name="SAPBEXHLevel3X" xfId="172"/>
    <cellStyle name="SAPBEXresData" xfId="173"/>
    <cellStyle name="SAPBEXresDataEmph" xfId="174"/>
    <cellStyle name="SAPBEXresItem" xfId="175"/>
    <cellStyle name="SAPBEXresItemX" xfId="176"/>
    <cellStyle name="SAPBEXstdData" xfId="177"/>
    <cellStyle name="SAPBEXstdDataEmph" xfId="178"/>
    <cellStyle name="SAPBEXstdItem" xfId="179"/>
    <cellStyle name="SAPBEXstdItemX" xfId="180"/>
    <cellStyle name="SAPBEXtitle" xfId="181"/>
    <cellStyle name="SAPBEXundefined" xfId="182"/>
    <cellStyle name="Sledovaný hypertextový odkaz" xfId="183"/>
    <cellStyle name="Standard_crudeFWD" xfId="184"/>
    <cellStyle name="Styl 1" xfId="185"/>
    <cellStyle name="Suma" xfId="186" builtinId="25" customBuiltin="1"/>
    <cellStyle name="Suma 2" xfId="187"/>
    <cellStyle name="Tekst objaśnienia" xfId="188" builtinId="53" customBuiltin="1"/>
    <cellStyle name="Tekst objaśnienia 2" xfId="189"/>
    <cellStyle name="Tekst ostrzeżenia" xfId="190" builtinId="11" customBuiltin="1"/>
    <cellStyle name="Tekst ostrzeżenia 2" xfId="191"/>
    <cellStyle name="Title" xfId="192"/>
    <cellStyle name="Total" xfId="193"/>
    <cellStyle name="Total 2" xfId="194"/>
    <cellStyle name="Tytuł" xfId="195" builtinId="15" customBuiltin="1"/>
    <cellStyle name="Tytuł 2" xfId="196"/>
    <cellStyle name="U$" xfId="197"/>
    <cellStyle name="Uwaga" xfId="198" builtinId="10" customBuiltin="1"/>
    <cellStyle name="Uwaga 2" xfId="199"/>
    <cellStyle name="Warning Text" xfId="200"/>
    <cellStyle name="Year" xfId="201"/>
    <cellStyle name="Zlotty" xfId="202"/>
    <cellStyle name="Złe 2" xfId="2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2495550</xdr:colOff>
      <xdr:row>3</xdr:row>
      <xdr:rowOff>234949</xdr:rowOff>
    </xdr:from>
    <xdr:to>
      <xdr:col>11</xdr:col>
      <xdr:colOff>584200</xdr:colOff>
      <xdr:row>44</xdr:row>
      <xdr:rowOff>190499</xdr:rowOff>
    </xdr:to>
    <xdr:pic>
      <xdr:nvPicPr>
        <xdr:cNvPr id="1405" name="Obraz 1" descr="4_poziom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892174"/>
          <a:ext cx="6270625" cy="836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393700</xdr:colOff>
      <xdr:row>0</xdr:row>
      <xdr:rowOff>25400</xdr:rowOff>
    </xdr:from>
    <xdr:to>
      <xdr:col>11</xdr:col>
      <xdr:colOff>508000</xdr:colOff>
      <xdr:row>3</xdr:row>
      <xdr:rowOff>95250</xdr:rowOff>
    </xdr:to>
    <xdr:pic>
      <xdr:nvPicPr>
        <xdr:cNvPr id="1406" name="Obraz 2" descr="!_Log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7100" y="2540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14</xdr:row>
      <xdr:rowOff>19050</xdr:rowOff>
    </xdr:from>
    <xdr:to>
      <xdr:col>15</xdr:col>
      <xdr:colOff>38100</xdr:colOff>
      <xdr:row>35</xdr:row>
      <xdr:rowOff>120650</xdr:rowOff>
    </xdr:to>
    <xdr:pic>
      <xdr:nvPicPr>
        <xdr:cNvPr id="2429" name="Obraz 2" descr="4_poziom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559050"/>
          <a:ext cx="9144000" cy="343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361950</xdr:colOff>
      <xdr:row>0</xdr:row>
      <xdr:rowOff>25400</xdr:rowOff>
    </xdr:from>
    <xdr:to>
      <xdr:col>14</xdr:col>
      <xdr:colOff>476250</xdr:colOff>
      <xdr:row>3</xdr:row>
      <xdr:rowOff>266700</xdr:rowOff>
    </xdr:to>
    <xdr:pic>
      <xdr:nvPicPr>
        <xdr:cNvPr id="2430" name="Obraz 2" descr="!_Log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0" y="25400"/>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13</xdr:row>
      <xdr:rowOff>152400</xdr:rowOff>
    </xdr:from>
    <xdr:to>
      <xdr:col>16</xdr:col>
      <xdr:colOff>558800</xdr:colOff>
      <xdr:row>36</xdr:row>
      <xdr:rowOff>139700</xdr:rowOff>
    </xdr:to>
    <xdr:pic>
      <xdr:nvPicPr>
        <xdr:cNvPr id="3453" name="Obraz 1" descr="4_poziom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2533650"/>
          <a:ext cx="9721850" cy="363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495300</xdr:colOff>
      <xdr:row>0</xdr:row>
      <xdr:rowOff>6350</xdr:rowOff>
    </xdr:from>
    <xdr:to>
      <xdr:col>15</xdr:col>
      <xdr:colOff>0</xdr:colOff>
      <xdr:row>3</xdr:row>
      <xdr:rowOff>247650</xdr:rowOff>
    </xdr:to>
    <xdr:pic>
      <xdr:nvPicPr>
        <xdr:cNvPr id="3454" name="Obraz 3" descr="!_Log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0100" y="6350"/>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15</xdr:col>
      <xdr:colOff>0</xdr:colOff>
      <xdr:row>35</xdr:row>
      <xdr:rowOff>101600</xdr:rowOff>
    </xdr:to>
    <xdr:pic>
      <xdr:nvPicPr>
        <xdr:cNvPr id="4477" name="Obraz 1" descr="4_poziom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000"/>
          <a:ext cx="9144000" cy="343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533400</xdr:colOff>
      <xdr:row>1</xdr:row>
      <xdr:rowOff>19050</xdr:rowOff>
    </xdr:from>
    <xdr:to>
      <xdr:col>15</xdr:col>
      <xdr:colOff>38100</xdr:colOff>
      <xdr:row>3</xdr:row>
      <xdr:rowOff>419100</xdr:rowOff>
    </xdr:to>
    <xdr:pic>
      <xdr:nvPicPr>
        <xdr:cNvPr id="4478" name="Obraz 2" descr="!_Log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58200" y="177800"/>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15</xdr:col>
      <xdr:colOff>0</xdr:colOff>
      <xdr:row>35</xdr:row>
      <xdr:rowOff>101600</xdr:rowOff>
    </xdr:to>
    <xdr:pic>
      <xdr:nvPicPr>
        <xdr:cNvPr id="2" name="Obraz 1" descr="4_poziom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000"/>
          <a:ext cx="9144000" cy="343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533400</xdr:colOff>
      <xdr:row>1</xdr:row>
      <xdr:rowOff>19050</xdr:rowOff>
    </xdr:from>
    <xdr:to>
      <xdr:col>15</xdr:col>
      <xdr:colOff>38100</xdr:colOff>
      <xdr:row>5</xdr:row>
      <xdr:rowOff>101600</xdr:rowOff>
    </xdr:to>
    <xdr:pic>
      <xdr:nvPicPr>
        <xdr:cNvPr id="3" name="Obraz 2" descr="!_Log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58200" y="177800"/>
          <a:ext cx="7239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as1\public\Moje%20dokumenty\EXCEL\TWORZYWA\ICIS\Notowania%20PP_P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lacadm1\Public\31%2012%202001%20YE\31.12.2001%20YE\Konsolidacja\Orlen%20Remont\Orlen%20Remont%2031.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ql_server\r3\AUDIT\P\Pkn%20ORLEN\2000\30%2009%202000%20Q3\Skonsolidowany\Petroprofit\dodaktow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planet11\projects\Raport%20kwartalny%20wg%20MSSF\I%20kw%202020\Komentarz%20segmenty%20I%2019_Tabel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planet11\projects\Raport%20kwartalny%20wg%20MSSF\IV%20kw%202015\Wyslane%20na%20GPW\Komentarz%20segmenty%20III%2015_Tabe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planet11\projects\Raport%20kwartalny%20wg%20MSSF\I%20kw%202020\Komentarz%20segmenty%20I%2018_Tabele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planet11\projects\Raport%20kwartalny%20wg%20MSSF\IV%20kw%202021\Wyslane%20na%20GPW\Dane%20finansowo-operacyjne%20wed&#322;ug%20segment&#243;w%20dzia&#322;alno&#347;ci_2Q2020_P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ql_server\r3\AUDIT\P\Pkn%20ORLEN\2000\30%2009%202000%20Q3\Skonsolidowany\Petroprofit\SAR_PKN_SKONSOLIDOWANE_0699_do%20wydruk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azahozott\TVK\WINNT\Profiles\RENDSZERGAZDA\Asztal\NYBB\Egy&#233;b%20vegyipar\Vegyipari%20seg&#233;dlet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oje%20dokumenty\planpr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9)"/>
      <sheetName val="Arkusz2"/>
      <sheetName val="Notowania PE i PP"/>
      <sheetName val="Arkusz1 (8)"/>
      <sheetName val="Arkusz1 (7)"/>
      <sheetName val="Arkusz1 (6)"/>
      <sheetName val="Arkusz1 (2)"/>
      <sheetName val="Arkusz1 (3)"/>
      <sheetName val="Arkusz1"/>
      <sheetName val="NOTOWANIAod-01.09.1995"/>
      <sheetName val="Arkusz1 (4)"/>
      <sheetName val="konta_filie"/>
      <sheetName val="Companies"/>
      <sheetName val="ster"/>
      <sheetName val="Stanowiska ZUZP"/>
      <sheetName val="LISTY"/>
      <sheetName val="wymiary"/>
      <sheetName val="Notowania PP_PE"/>
      <sheetName val="Database"/>
      <sheetName val="Notowania"/>
      <sheetName val="dane do efektywności EUR"/>
      <sheetName val="dane do efektywności"/>
      <sheetName val="Słownik"/>
      <sheetName val="Dane"/>
      <sheetName val="Dane podstawowe|Basic data "/>
      <sheetName val="Zobowiązania finansowe"/>
      <sheetName val="str. 22,23,24"/>
      <sheetName val="CorrCurves"/>
      <sheetName val="Data"/>
      <sheetName val="KrakiDzienne"/>
      <sheetName val="Nnot"/>
      <sheetName val="CNB_Pribor"/>
      <sheetName val="Środki pieniężne"/>
      <sheetName val="Panel"/>
      <sheetName val="stały kurs z 31.12.2008"/>
      <sheetName val="Poziomy roli zawodowej"/>
      <sheetName val="Job Mapping_role zawodowe"/>
      <sheetName val="tabela"/>
      <sheetName val="Fences - prospekty-model geo"/>
      <sheetName val="TDO pełne P 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ster"/>
      <sheetName val="Informacja"/>
      <sheetName val="Spis - SAR"/>
      <sheetName val="arkusz sprawdzający"/>
      <sheetName val="SA_R"/>
      <sheetName val="T1"/>
      <sheetName val="T2"/>
      <sheetName val="T1-2"/>
      <sheetName val="T4"/>
      <sheetName val="T3"/>
      <sheetName val="T5"/>
      <sheetName val="T6"/>
      <sheetName val="T7"/>
      <sheetName val="T8"/>
      <sheetName val="T9"/>
      <sheetName val="T10"/>
      <sheetName val="T11"/>
      <sheetName val="T12"/>
      <sheetName val="T13"/>
      <sheetName val="T14"/>
      <sheetName val="T27"/>
      <sheetName val="T18"/>
      <sheetName val="T21"/>
      <sheetName val="T22"/>
      <sheetName val="T23"/>
      <sheetName val="24 a,b"/>
      <sheetName val="25 Przeplywy"/>
      <sheetName val="T26"/>
      <sheetName val="T27 - ODROCZONY"/>
      <sheetName val="T 28"/>
      <sheetName val="T30"/>
      <sheetName val="T31"/>
      <sheetName val="T32"/>
      <sheetName val="T33"/>
      <sheetName val="T34"/>
      <sheetName val="Spis - Wylaczenia"/>
      <sheetName val="P-1"/>
      <sheetName val="P-1r"/>
      <sheetName val="P-1n"/>
      <sheetName val="P-2st"/>
      <sheetName val="P-2wn"/>
      <sheetName val="P-2p"/>
      <sheetName val="P-3"/>
      <sheetName val="Wykaz produktów"/>
      <sheetName val="Zapasy Produkty"/>
      <sheetName val="Zapasy Towary "/>
      <sheetName val="Zakupy Produkty "/>
      <sheetName val="Zakupy Towary i Materiały  "/>
      <sheetName val="Sprzedaz"/>
      <sheetName val="dodatkowe informacje"/>
      <sheetName val="MSR"/>
      <sheetName val="T_IAS -10"/>
      <sheetName val="T_IAS-20"/>
      <sheetName val="T_IAS-40"/>
      <sheetName val="T_IAS-50"/>
      <sheetName val="T_IAS-60"/>
      <sheetName val="T-IAS-70"/>
      <sheetName val="Osoby kontaktowe"/>
      <sheetName val="Odblokowanie"/>
      <sheetName val="SAR"/>
      <sheetName val="T2 Aport"/>
      <sheetName val="Krot. aktywa finansowe"/>
      <sheetName val="Dlugot. aktywa finan."/>
      <sheetName val="T4B"/>
      <sheetName val="T4C"/>
      <sheetName val="T15"/>
      <sheetName val="T16"/>
      <sheetName val="podatek dochodowy"/>
      <sheetName val="T17"/>
      <sheetName val="T18 B"/>
      <sheetName val="T19 Przepływy"/>
      <sheetName val="T20"/>
      <sheetName val="T21 Odroczony"/>
      <sheetName val="T24"/>
      <sheetName val="T25"/>
      <sheetName val="Wykaz"/>
      <sheetName val="Zapasy Towary"/>
      <sheetName val="Zakupy Produkty"/>
      <sheetName val="Zakupy Towary i Materiały"/>
      <sheetName val="Sprzedaż"/>
      <sheetName val="T-IAS 10"/>
      <sheetName val="T-IAS 20"/>
      <sheetName val="T-IAS 30"/>
      <sheetName val="T-IAS 50"/>
      <sheetName val="T-IAS 60"/>
      <sheetName val="T-IAS 70"/>
      <sheetName val="styczen"/>
      <sheetName val="luty"/>
      <sheetName val="marzec"/>
      <sheetName val="kwiecien"/>
      <sheetName val="maj"/>
      <sheetName val="czerwiec"/>
      <sheetName val="lipiec"/>
      <sheetName val="sierpień"/>
      <sheetName val="wrzesień"/>
      <sheetName val="pazdziernik"/>
      <sheetName val="listopad"/>
      <sheetName val="grudzien"/>
      <sheetName val="Akcyza 3Q 2003"/>
      <sheetName val="spis tresci"/>
      <sheetName val="Kalkulacja cen PS roczny Z"/>
      <sheetName val="Depreciación"/>
    </sheetNames>
    <sheetDataSet>
      <sheetData sheetId="0" refreshError="1"/>
      <sheetData sheetId="1" refreshError="1"/>
      <sheetData sheetId="2" refreshError="1">
        <row r="6">
          <cell r="B6">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daktowe"/>
      <sheetName val="#REF"/>
      <sheetName val="Names"/>
      <sheetName val="ster"/>
      <sheetName val="N"/>
      <sheetName val="liste de CODE"/>
      <sheetName val="B-1"/>
      <sheetName val="B-4"/>
      <sheetName val="liste_de_CODE"/>
      <sheetName val="liste_de_COD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uczowe dane finansowe"/>
      <sheetName val="Marże"/>
      <sheetName val="Kursy"/>
      <sheetName val="Konsumpcja"/>
      <sheetName val="Imperment 2012_2011"/>
      <sheetName val="EBITDA, EBIT LIFO, Amortyzacja"/>
      <sheetName val="Downstream"/>
      <sheetName val="Detal"/>
      <sheetName val="Wydobycie"/>
      <sheetName val="Funkcje Korporacyjne"/>
      <sheetName val="RZiS"/>
      <sheetName val="RZiS'18"/>
      <sheetName val="RZiS'19"/>
      <sheetName val="Bilans"/>
      <sheetName val="Bilans'16"/>
      <sheetName val="Bilans'17_'18"/>
      <sheetName val="Bilans'19"/>
      <sheetName val="CashFlow"/>
      <sheetName val="CashFlow '17"/>
      <sheetName val="CashFlow '18"/>
      <sheetName val="CashFlow '19"/>
      <sheetName val="Produkcja"/>
      <sheetName val="Sprzedaż"/>
      <sheetName val="14str.Sprzedaz"/>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uczowe dane finansowe"/>
      <sheetName val="Marże"/>
      <sheetName val="Kursy"/>
      <sheetName val="Konsumpcja"/>
      <sheetName val="Imperment 2012_2011"/>
      <sheetName val="EBITDA, EBIT LIFO, Amortyzacja"/>
      <sheetName val="Downstream"/>
      <sheetName val="Detal"/>
      <sheetName val="Wydobycie"/>
      <sheetName val="Funkcje Korporacyjne"/>
      <sheetName val="RZiS"/>
      <sheetName val="Bilans"/>
      <sheetName val="CashFlow"/>
      <sheetName val="Produkcja"/>
      <sheetName val="Sprzedaż"/>
      <sheetName val="14str.Sprzeda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uczowe dane finansowe"/>
      <sheetName val="Marże"/>
      <sheetName val="Kursy"/>
      <sheetName val="Konsumpcja"/>
      <sheetName val="Imperment 2012_2011"/>
      <sheetName val="EBITDA, EBIT LIFO, Amortyza"/>
      <sheetName val="Downstream"/>
      <sheetName val="Detal"/>
      <sheetName val="Wydobycie"/>
      <sheetName val="Funkcje Korporacyjne"/>
      <sheetName val="RZiS"/>
      <sheetName val="RZiS'18"/>
      <sheetName val="Bilans"/>
      <sheetName val="Bilans'16"/>
      <sheetName val="Bilans'17_'18"/>
      <sheetName val="CashFlow"/>
      <sheetName val="CashFlow '17"/>
      <sheetName val="CashFlow '18"/>
      <sheetName val="Produkcja"/>
      <sheetName val="Sprzedaż"/>
      <sheetName val="14str.Sprzeda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reści"/>
      <sheetName val="Otoczenie makro"/>
      <sheetName val="Marże"/>
      <sheetName val="Kursy"/>
      <sheetName val="Konsumpcja"/>
      <sheetName val="Imperment 2012_2011"/>
      <sheetName val="Wybrane dane finansowe"/>
      <sheetName val="Kluczowe dane finansowe'13-'19"/>
      <sheetName val="Kluczowe dane finansowe'19-'20"/>
      <sheetName val="EBITDA, EBIT, Amort.'13-'19"/>
      <sheetName val="EBITDA, EBIT, Amort. '19-'20"/>
      <sheetName val="Downstream'13-'19"/>
      <sheetName val="Rafineria'19-'20"/>
      <sheetName val="Petrochemia'19-'20"/>
      <sheetName val="Energetyka'19-'20"/>
      <sheetName val="Detal"/>
      <sheetName val="Wydobycie"/>
      <sheetName val="Funkcje Korporacyjne"/>
      <sheetName val="RZiS'13-'17"/>
      <sheetName val="RZiS'18"/>
      <sheetName val="RZiS'19-'20"/>
      <sheetName val="Bilans'13-'15"/>
      <sheetName val="Bilans'16"/>
      <sheetName val="Bilans'17-'18"/>
      <sheetName val="Bilans'19-'20"/>
      <sheetName val="CashFlow '13-'15"/>
      <sheetName val="CashFlow '16-'17"/>
      <sheetName val="CashFlow '18"/>
      <sheetName val="CashFlow '19"/>
      <sheetName val="CashFlow '20"/>
      <sheetName val="Wybrane dane operacyjne"/>
      <sheetName val="Produkcja'13-'19"/>
      <sheetName val="Produkcja '19-'20"/>
      <sheetName val="Sprzedaż '13-'19"/>
      <sheetName val="Sprzedaż '19-'20"/>
      <sheetName val="14str.Sprzeda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IS"/>
      <sheetName val="ARKUSZ SPRAWDZAJACY"/>
      <sheetName val="do wydruku"/>
      <sheetName val="ARKUSZ SPRAWDZAJACY ver B"/>
      <sheetName val="Korekty ver B"/>
      <sheetName val="do wydruku VER B"/>
      <sheetName val="zestawienie laczne"/>
      <sheetName val="Żabno"/>
      <sheetName val="Grojec"/>
      <sheetName val="Fasownia"/>
      <sheetName val="Pakownia"/>
      <sheetName val="Kielce-29-001"/>
      <sheetName val="Zarząd"/>
      <sheetName val="OT SA tabela restrukturyzacji"/>
      <sheetName val="Product pricing"/>
      <sheetName val="Kalkulacja cen PS roczny Z"/>
      <sheetName val="Input1"/>
      <sheetName val="ster"/>
      <sheetName val="Arkusz9"/>
      <sheetName val="AnalizaWyboru"/>
      <sheetName val="ARKUSZ_SPRAWDZAJACY"/>
      <sheetName val="do_wydruku"/>
      <sheetName val="ARKUSZ_SPRAWDZAJACY_ver_B"/>
      <sheetName val="Korekty_ver_B"/>
      <sheetName val="do_wydruku_VER_B"/>
      <sheetName val="zestawienie_laczne"/>
      <sheetName val="OT_SA_tabela_restrukturyzacji"/>
      <sheetName val="Product_pricing"/>
      <sheetName val="Kalkulacja_cen_PS_roczny_Z"/>
      <sheetName val="ARKUSZ_SPRAWDZAJACY1"/>
      <sheetName val="do_wydruku1"/>
      <sheetName val="ARKUSZ_SPRAWDZAJACY_ver_B1"/>
      <sheetName val="Korekty_ver_B1"/>
      <sheetName val="do_wydruku_VER_B1"/>
      <sheetName val="zestawienie_laczne1"/>
      <sheetName val="OT_SA_tabela_restrukturyzacji1"/>
      <sheetName val="Product_pricing1"/>
      <sheetName val="Kalkulacja_cen_PS_roczny_Z1"/>
      <sheetName val="#REF"/>
      <sheetName val="waluty"/>
      <sheetName val="Volumes"/>
    </sheetNames>
    <sheetDataSet>
      <sheetData sheetId="0" refreshError="1">
        <row r="8">
          <cell r="C8" t="str">
            <v xml:space="preserve"> - KONTYNUACJA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ímoldali táblázat"/>
      <sheetName val="Tulajdonosi szerkezet"/>
      <sheetName val="Éves mérlegek"/>
      <sheetName val="Éves eredménykimutatások"/>
      <sheetName val="Olaj-Nafta"/>
      <sheetName val="Nafta-Etilén"/>
      <sheetName val="Etilén-Polimer"/>
      <sheetName val="Etilén-Polimer (2)"/>
      <sheetName val="Diagram3"/>
      <sheetName val="Vegyipari alapanyagok árai"/>
      <sheetName val="Alapanyag ktg"/>
      <sheetName val="Értékesítés"/>
      <sheetName val="Modell adatok"/>
      <sheetName val="Modell"/>
      <sheetName val="Olaj-Nafta korreláció"/>
      <sheetName val="Árfolyamadatok"/>
      <sheetName val="TVK pénzügyi mutatói"/>
      <sheetName val="Versenytársak"/>
      <sheetName val="Értékesítés régiónként"/>
      <sheetName val="Eladási struktúra"/>
      <sheetName val="ToolKi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E6">
            <v>1340</v>
          </cell>
        </row>
        <row r="7">
          <cell r="E7">
            <v>1340</v>
          </cell>
        </row>
        <row r="8">
          <cell r="E8">
            <v>1340</v>
          </cell>
        </row>
        <row r="9">
          <cell r="E9">
            <v>1350</v>
          </cell>
        </row>
        <row r="10">
          <cell r="E10">
            <v>1350</v>
          </cell>
        </row>
        <row r="11">
          <cell r="E11">
            <v>1350</v>
          </cell>
        </row>
        <row r="12">
          <cell r="E12">
            <v>1335</v>
          </cell>
        </row>
        <row r="13">
          <cell r="E13">
            <v>1350</v>
          </cell>
        </row>
        <row r="14">
          <cell r="E14">
            <v>1345</v>
          </cell>
        </row>
        <row r="15">
          <cell r="E15">
            <v>1345</v>
          </cell>
        </row>
        <row r="16">
          <cell r="E16">
            <v>1350</v>
          </cell>
        </row>
        <row r="17">
          <cell r="E17">
            <v>1330</v>
          </cell>
        </row>
        <row r="18">
          <cell r="E18">
            <v>1330</v>
          </cell>
        </row>
        <row r="19">
          <cell r="E19">
            <v>1335</v>
          </cell>
        </row>
        <row r="20">
          <cell r="E20">
            <v>1340</v>
          </cell>
        </row>
        <row r="21">
          <cell r="E21">
            <v>1350</v>
          </cell>
        </row>
        <row r="22">
          <cell r="E22">
            <v>1350</v>
          </cell>
        </row>
        <row r="23">
          <cell r="E23">
            <v>1360</v>
          </cell>
        </row>
        <row r="24">
          <cell r="E24">
            <v>1350</v>
          </cell>
        </row>
        <row r="25">
          <cell r="E25">
            <v>1350</v>
          </cell>
        </row>
        <row r="26">
          <cell r="E26">
            <v>1330</v>
          </cell>
        </row>
        <row r="27">
          <cell r="E27">
            <v>1340</v>
          </cell>
        </row>
        <row r="28">
          <cell r="E28">
            <v>1350</v>
          </cell>
        </row>
        <row r="29">
          <cell r="E29">
            <v>1350</v>
          </cell>
        </row>
        <row r="30">
          <cell r="E30">
            <v>1350</v>
          </cell>
        </row>
        <row r="31">
          <cell r="E31">
            <v>1345</v>
          </cell>
        </row>
        <row r="32">
          <cell r="E32">
            <v>1345</v>
          </cell>
        </row>
        <row r="33">
          <cell r="E33">
            <v>1350</v>
          </cell>
        </row>
        <row r="34">
          <cell r="E34">
            <v>1345</v>
          </cell>
        </row>
        <row r="35">
          <cell r="E35">
            <v>1340</v>
          </cell>
        </row>
        <row r="36">
          <cell r="E36">
            <v>1345</v>
          </cell>
        </row>
        <row r="37">
          <cell r="E37">
            <v>1350</v>
          </cell>
        </row>
        <row r="38">
          <cell r="E38">
            <v>1350</v>
          </cell>
        </row>
        <row r="39">
          <cell r="E39">
            <v>1350</v>
          </cell>
        </row>
        <row r="40">
          <cell r="E40">
            <v>1345</v>
          </cell>
        </row>
        <row r="41">
          <cell r="E41">
            <v>1340</v>
          </cell>
        </row>
        <row r="42">
          <cell r="E42">
            <v>1340</v>
          </cell>
        </row>
        <row r="43">
          <cell r="E43">
            <v>1345</v>
          </cell>
        </row>
        <row r="412">
          <cell r="E412">
            <v>4380</v>
          </cell>
        </row>
        <row r="413">
          <cell r="E413">
            <v>4500</v>
          </cell>
        </row>
        <row r="414">
          <cell r="E414">
            <v>4600</v>
          </cell>
        </row>
        <row r="415">
          <cell r="E415">
            <v>4500</v>
          </cell>
        </row>
        <row r="416">
          <cell r="E416">
            <v>4555</v>
          </cell>
        </row>
        <row r="417">
          <cell r="E417">
            <v>4650</v>
          </cell>
        </row>
        <row r="418">
          <cell r="E418">
            <v>4850</v>
          </cell>
        </row>
        <row r="419">
          <cell r="E419">
            <v>4925</v>
          </cell>
        </row>
        <row r="420">
          <cell r="E420">
            <v>4925</v>
          </cell>
        </row>
        <row r="421">
          <cell r="E421">
            <v>4830</v>
          </cell>
        </row>
        <row r="422">
          <cell r="E422">
            <v>4860</v>
          </cell>
        </row>
        <row r="423">
          <cell r="E423">
            <v>4960</v>
          </cell>
        </row>
        <row r="424">
          <cell r="E424">
            <v>4975</v>
          </cell>
        </row>
        <row r="425">
          <cell r="E425">
            <v>4985</v>
          </cell>
        </row>
        <row r="426">
          <cell r="E426">
            <v>5120</v>
          </cell>
        </row>
        <row r="427">
          <cell r="E427">
            <v>5240</v>
          </cell>
        </row>
        <row r="428">
          <cell r="E428">
            <v>5180</v>
          </cell>
        </row>
        <row r="429">
          <cell r="E429">
            <v>5120</v>
          </cell>
        </row>
        <row r="430">
          <cell r="E430">
            <v>4855</v>
          </cell>
        </row>
        <row r="431">
          <cell r="E431">
            <v>4750</v>
          </cell>
        </row>
        <row r="432">
          <cell r="E432">
            <v>4795</v>
          </cell>
        </row>
        <row r="433">
          <cell r="E433">
            <v>4955</v>
          </cell>
        </row>
        <row r="434">
          <cell r="E434">
            <v>4890</v>
          </cell>
        </row>
        <row r="435">
          <cell r="E435">
            <v>4865</v>
          </cell>
        </row>
        <row r="436">
          <cell r="E436">
            <v>4835</v>
          </cell>
        </row>
        <row r="437">
          <cell r="E437">
            <v>4710</v>
          </cell>
        </row>
        <row r="438">
          <cell r="E438">
            <v>4620</v>
          </cell>
        </row>
        <row r="439">
          <cell r="E439">
            <v>4470</v>
          </cell>
        </row>
        <row r="440">
          <cell r="E440">
            <v>4210</v>
          </cell>
        </row>
        <row r="441">
          <cell r="E441">
            <v>4295</v>
          </cell>
        </row>
        <row r="442">
          <cell r="E442">
            <v>4375</v>
          </cell>
        </row>
        <row r="443">
          <cell r="E443">
            <v>4100</v>
          </cell>
        </row>
        <row r="444">
          <cell r="E444">
            <v>4130</v>
          </cell>
        </row>
        <row r="445">
          <cell r="E445">
            <v>4245</v>
          </cell>
        </row>
        <row r="446">
          <cell r="E446">
            <v>4350</v>
          </cell>
        </row>
        <row r="447">
          <cell r="E447">
            <v>4240</v>
          </cell>
        </row>
        <row r="448">
          <cell r="E448">
            <v>3700</v>
          </cell>
        </row>
        <row r="449">
          <cell r="E449">
            <v>3650</v>
          </cell>
        </row>
        <row r="450">
          <cell r="E450">
            <v>3600</v>
          </cell>
        </row>
        <row r="451">
          <cell r="E451">
            <v>3410</v>
          </cell>
        </row>
        <row r="452">
          <cell r="E452">
            <v>3415</v>
          </cell>
        </row>
        <row r="453">
          <cell r="E453">
            <v>3450</v>
          </cell>
        </row>
        <row r="454">
          <cell r="E454">
            <v>3800</v>
          </cell>
        </row>
        <row r="455">
          <cell r="E455">
            <v>4030</v>
          </cell>
        </row>
        <row r="456">
          <cell r="E456">
            <v>4375</v>
          </cell>
        </row>
        <row r="457">
          <cell r="E457">
            <v>4475</v>
          </cell>
        </row>
        <row r="458">
          <cell r="E458">
            <v>4405</v>
          </cell>
        </row>
        <row r="459">
          <cell r="E459">
            <v>4255</v>
          </cell>
        </row>
        <row r="460">
          <cell r="E460">
            <v>4125</v>
          </cell>
        </row>
        <row r="461">
          <cell r="E461">
            <v>4195</v>
          </cell>
        </row>
        <row r="462">
          <cell r="E462">
            <v>4075</v>
          </cell>
        </row>
        <row r="463">
          <cell r="E463">
            <v>4115</v>
          </cell>
        </row>
        <row r="464">
          <cell r="E464">
            <v>4300</v>
          </cell>
        </row>
        <row r="465">
          <cell r="E465">
            <v>4275</v>
          </cell>
        </row>
        <row r="466">
          <cell r="E466">
            <v>4320</v>
          </cell>
        </row>
        <row r="467">
          <cell r="E467">
            <v>4270</v>
          </cell>
        </row>
        <row r="468">
          <cell r="E468">
            <v>4360</v>
          </cell>
        </row>
        <row r="469">
          <cell r="E469">
            <v>4345</v>
          </cell>
        </row>
        <row r="470">
          <cell r="E470">
            <v>4380</v>
          </cell>
        </row>
        <row r="471">
          <cell r="E471">
            <v>4300</v>
          </cell>
        </row>
        <row r="472">
          <cell r="E472">
            <v>4280</v>
          </cell>
        </row>
        <row r="473">
          <cell r="E473">
            <v>4255</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ONOMIKA (24)"/>
      <sheetName val="plan(PIMS) (24)"/>
      <sheetName val="plan(PIMS) (23)"/>
      <sheetName val="EKONOMIKA (23)"/>
      <sheetName val="ZAPASY (23)"/>
      <sheetName val="plan(PIMS) (22)"/>
      <sheetName val="EKONOMIKA (22)"/>
      <sheetName val="ZAPASY (22)"/>
      <sheetName val="plan(PIMS) (21)"/>
      <sheetName val="EKONOMIKA (21)"/>
      <sheetName val="ZAPASY (21)"/>
      <sheetName val="plan(PIMS) (20)"/>
      <sheetName val="EKONOMIKA (20)"/>
      <sheetName val="ZAPASY (20)"/>
      <sheetName val="plan(PIMS) (19)"/>
      <sheetName val="EKONOMIKA (19)"/>
      <sheetName val="ZAPASY (19)"/>
      <sheetName val="plan(PIMS) (18)"/>
      <sheetName val="EKONOMIKA (18)"/>
      <sheetName val="ZAPASY (18)"/>
      <sheetName val="plan(PIMS) (17)"/>
      <sheetName val="EKONOMIKA (17)"/>
      <sheetName val="ZAPASY (17)"/>
      <sheetName val="plan(PIMS) (16)"/>
      <sheetName val="EKONOMIKA (16)"/>
      <sheetName val="ZAPASY (16)"/>
      <sheetName val="plan(PIMS) (12)"/>
      <sheetName val="EKONOMIKA (12)"/>
      <sheetName val="ZAPASY (12)"/>
      <sheetName val="plan(PIMS) (15)"/>
      <sheetName val="EKONOMIKA (15)"/>
      <sheetName val="ZAPASY (15)"/>
      <sheetName val="plan(PIMS) (14)"/>
      <sheetName val="EKONOMIKA (14)"/>
      <sheetName val="ZAPASY (14)"/>
      <sheetName val="plan(PIMS) (13)"/>
      <sheetName val="EKONOMIKA (13)"/>
      <sheetName val="ZAPASY (13)"/>
      <sheetName val="plan(PIMS) (7)"/>
      <sheetName val="EKONOMIKA (7)"/>
      <sheetName val="ZAPASY (7)"/>
      <sheetName val="plan(PIMS) (11)"/>
      <sheetName val="EKONOMIKA (11)"/>
      <sheetName val="ZAPASY (11)"/>
      <sheetName val="plan(PIMS) (10)"/>
      <sheetName val="EKONOMIKA (10)"/>
      <sheetName val="ZAPASY (10)"/>
      <sheetName val="plan(PIMS) (9)"/>
      <sheetName val="EKONOMIKA (9)"/>
      <sheetName val="ZAPASY (9)"/>
      <sheetName val="plan(PIMS) (8)"/>
      <sheetName val="EKONOMIKA (8)"/>
      <sheetName val="ZAPASY (8)"/>
      <sheetName val="plan(PIMS) (6)"/>
      <sheetName val="EKONOMIKA (6)"/>
      <sheetName val="ZAPASY (6)"/>
      <sheetName val="plan(PIMS) (5)"/>
      <sheetName val="EKONOMIKA (5)"/>
      <sheetName val="ZAPASY (5)"/>
      <sheetName val="plan(PIMS) (4)"/>
      <sheetName val="EKONOMIKA (4)"/>
      <sheetName val="ZAPASY (4)"/>
      <sheetName val="plan(PIMS) (3)"/>
      <sheetName val="EKONOMIKA (3)"/>
      <sheetName val="ZAPASY (3)"/>
      <sheetName val="plan(PIMS) (2)"/>
      <sheetName val="EKONOMIKA (2)"/>
      <sheetName val="ZAPASY (2)"/>
      <sheetName val="plan(PIMS)"/>
      <sheetName val="EKONOMIKA"/>
      <sheetName val="ZAPASY"/>
      <sheetName val="Sheet2"/>
      <sheetName val="Sheet1"/>
      <sheetName val="Dialog1"/>
      <sheetName val="Module1"/>
      <sheetName val="planprod"/>
      <sheetName val="Árfolyamadatok"/>
    </sheetNames>
    <definedNames>
      <definedName name="Men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5"/>
  <sheetViews>
    <sheetView showGridLines="0" tabSelected="1" view="pageBreakPreview" zoomScaleNormal="100" zoomScaleSheetLayoutView="100" workbookViewId="0">
      <selection activeCell="D1" sqref="D1"/>
    </sheetView>
  </sheetViews>
  <sheetFormatPr defaultRowHeight="12.5"/>
  <cols>
    <col min="1" max="1" width="6.453125" customWidth="1"/>
    <col min="2" max="2" width="40.453125" customWidth="1"/>
    <col min="13" max="13" width="1" customWidth="1"/>
  </cols>
  <sheetData>
    <row r="2" spans="1:2" ht="25">
      <c r="A2" s="693" t="s">
        <v>650</v>
      </c>
    </row>
    <row r="4" spans="1:2" ht="25">
      <c r="A4" s="693" t="s">
        <v>617</v>
      </c>
      <c r="B4" s="691"/>
    </row>
    <row r="5" spans="1:2">
      <c r="A5" s="692"/>
      <c r="B5" s="691"/>
    </row>
    <row r="6" spans="1:2" ht="20">
      <c r="A6" s="773" t="s">
        <v>616</v>
      </c>
    </row>
    <row r="7" spans="1:2" ht="15.5">
      <c r="A7" s="691"/>
      <c r="B7" s="774" t="s">
        <v>635</v>
      </c>
    </row>
    <row r="8" spans="1:2" ht="15.5">
      <c r="A8" s="691"/>
      <c r="B8" s="774" t="s">
        <v>178</v>
      </c>
    </row>
    <row r="9" spans="1:2" ht="15.5">
      <c r="A9" s="691"/>
      <c r="B9" s="774" t="s">
        <v>636</v>
      </c>
    </row>
    <row r="10" spans="1:2">
      <c r="A10" s="691"/>
      <c r="B10" s="691"/>
    </row>
    <row r="11" spans="1:2" ht="20">
      <c r="A11" s="773" t="s">
        <v>618</v>
      </c>
      <c r="B11" s="690"/>
    </row>
    <row r="12" spans="1:2" ht="15.5">
      <c r="A12" s="691"/>
      <c r="B12" s="774" t="s">
        <v>150</v>
      </c>
    </row>
    <row r="13" spans="1:2" ht="15.5">
      <c r="A13" s="691"/>
      <c r="B13" s="774" t="s">
        <v>739</v>
      </c>
    </row>
    <row r="14" spans="1:2" ht="15.5">
      <c r="A14" s="691"/>
      <c r="B14" s="774" t="s">
        <v>203</v>
      </c>
    </row>
    <row r="15" spans="1:2" ht="15.5">
      <c r="A15" s="691"/>
      <c r="B15" s="774" t="s">
        <v>205</v>
      </c>
    </row>
    <row r="16" spans="1:2" ht="15.5">
      <c r="A16" s="691"/>
      <c r="B16" s="774" t="s">
        <v>740</v>
      </c>
    </row>
    <row r="17" spans="1:2" ht="15.5">
      <c r="A17" s="691"/>
      <c r="B17" s="774" t="s">
        <v>207</v>
      </c>
    </row>
    <row r="18" spans="1:2" ht="15.5">
      <c r="A18" s="691"/>
      <c r="B18" s="774" t="s">
        <v>208</v>
      </c>
    </row>
    <row r="19" spans="1:2" ht="15.5">
      <c r="A19" s="691"/>
      <c r="B19" s="774" t="s">
        <v>209</v>
      </c>
    </row>
    <row r="20" spans="1:2" ht="15.5">
      <c r="A20" s="691"/>
      <c r="B20" s="774" t="s">
        <v>741</v>
      </c>
    </row>
    <row r="21" spans="1:2" ht="15.5">
      <c r="A21" s="691"/>
      <c r="B21" s="774" t="s">
        <v>742</v>
      </c>
    </row>
    <row r="22" spans="1:2" ht="15.5">
      <c r="A22" s="691"/>
      <c r="B22" s="774" t="s">
        <v>743</v>
      </c>
    </row>
    <row r="23" spans="1:2">
      <c r="A23" s="691"/>
      <c r="B23" s="691"/>
    </row>
    <row r="24" spans="1:2" ht="20">
      <c r="A24" s="773" t="s">
        <v>619</v>
      </c>
      <c r="B24" s="690"/>
    </row>
    <row r="25" spans="1:2" ht="15.5">
      <c r="A25" s="691"/>
      <c r="B25" s="774" t="s">
        <v>744</v>
      </c>
    </row>
    <row r="26" spans="1:2" ht="15.5">
      <c r="B26" s="774" t="s">
        <v>745</v>
      </c>
    </row>
    <row r="27" spans="1:2" ht="15.5">
      <c r="B27" s="774" t="s">
        <v>736</v>
      </c>
    </row>
    <row r="29" spans="1:2" ht="20">
      <c r="A29" s="773" t="s">
        <v>738</v>
      </c>
    </row>
    <row r="30" spans="1:2" ht="15.5">
      <c r="B30" s="748" t="s">
        <v>640</v>
      </c>
    </row>
    <row r="31" spans="1:2" ht="15.5">
      <c r="B31" s="748" t="s">
        <v>641</v>
      </c>
    </row>
    <row r="32" spans="1:2" ht="15.5">
      <c r="B32" s="748" t="s">
        <v>642</v>
      </c>
    </row>
    <row r="33" spans="2:2" ht="15.5">
      <c r="B33" s="748" t="s">
        <v>643</v>
      </c>
    </row>
    <row r="34" spans="2:2" ht="15.5">
      <c r="B34" s="748" t="s">
        <v>644</v>
      </c>
    </row>
    <row r="35" spans="2:2" ht="15.5">
      <c r="B35" s="748" t="s">
        <v>645</v>
      </c>
    </row>
    <row r="36" spans="2:2" ht="15.5">
      <c r="B36" s="748" t="s">
        <v>646</v>
      </c>
    </row>
    <row r="37" spans="2:2" ht="15.5">
      <c r="B37" s="748" t="s">
        <v>647</v>
      </c>
    </row>
    <row r="38" spans="2:2" ht="15.5">
      <c r="B38" s="748" t="s">
        <v>637</v>
      </c>
    </row>
    <row r="39" spans="2:2" ht="15.5">
      <c r="B39" s="748" t="s">
        <v>638</v>
      </c>
    </row>
    <row r="40" spans="2:2" ht="15.5">
      <c r="B40" s="748" t="s">
        <v>651</v>
      </c>
    </row>
    <row r="41" spans="2:2" ht="15.5">
      <c r="B41" s="748" t="s">
        <v>639</v>
      </c>
    </row>
    <row r="42" spans="2:2" ht="15.5">
      <c r="B42" s="748" t="s">
        <v>652</v>
      </c>
    </row>
    <row r="43" spans="2:2" ht="15.5">
      <c r="B43" s="748" t="s">
        <v>706</v>
      </c>
    </row>
    <row r="44" spans="2:2" ht="15.5">
      <c r="B44" s="748" t="s">
        <v>648</v>
      </c>
    </row>
    <row r="45" spans="2:2" ht="15.5">
      <c r="B45" s="748" t="s">
        <v>649</v>
      </c>
    </row>
  </sheetData>
  <hyperlinks>
    <hyperlink ref="B7" location="Margins!A1" display="Margins"/>
    <hyperlink ref="B8" location="'Exchange rates'!A1" display="Exchange rates"/>
    <hyperlink ref="B9" location="'Fuel consumption'!A1" display="Fuel consumption"/>
    <hyperlink ref="B30" location="'Key financial data''13-''19'!A1" display="Key financial data '13-'19"/>
    <hyperlink ref="B12" location="'Key financial data'!A1" display="Key financial data"/>
    <hyperlink ref="B31" location="'EBITDA, EBIT, Depreciat.''13-''19'!A1" display="EBITDA, EBIT, Depreciat. '13-'19"/>
    <hyperlink ref="B13" location="'EBITDA, EBIT, Depreciation'!A1" display="EBITDA, EBIT, Depreciation"/>
    <hyperlink ref="B32" location="'Downstream''13-''19'!A1" display="Downstream '13-'19"/>
    <hyperlink ref="B14" location="Refining!A1" display="Refining"/>
    <hyperlink ref="B15" location="Petrochemical!A1" display="Petrochemical"/>
    <hyperlink ref="B16" location="Energy!A1" display="Energy"/>
    <hyperlink ref="B17" location="Retail!A1" display="Retail"/>
    <hyperlink ref="B18" location="Upstream!A1" display="Upstream"/>
    <hyperlink ref="B19" location="'Corporate functions'!A1" display="Corporate functions"/>
    <hyperlink ref="B33" location="'P&amp;L''13-''17'!A1" display="P&amp;L '13-'17"/>
    <hyperlink ref="B34" location="'P&amp;L''18'!A1" display="P&amp;L '18"/>
    <hyperlink ref="B20" location="'P&amp;L'!A1" display="P&amp;L"/>
    <hyperlink ref="B35" location="'Balance sheet''13-''15'!A1" display="Balance sheet '13-'15"/>
    <hyperlink ref="B36" location="'Balance sheet''16'!A1" display="Balance sheet '16"/>
    <hyperlink ref="B37" location="'Balance sheet''17-''18'!A1" display="Balance sheet '17-'18"/>
    <hyperlink ref="B21" location="'Balance sheet'!A1" display="Balance sheet"/>
    <hyperlink ref="B38" location="'CashFlow ''13-''15'!A1" display="CashFlow '13-'15"/>
    <hyperlink ref="B39" location="'CashFlow ''16-''17'!A1" display="CashFlow '16-'17"/>
    <hyperlink ref="B40" location="'CashFlow ''18'!A1" display="CashFlow 18"/>
    <hyperlink ref="B41" location="'CashFlow ''19'!A1" display="CashFlow '19"/>
    <hyperlink ref="B42" location="'CashFlow ''20'!A1" display="CashFlow 20"/>
    <hyperlink ref="B44" location="'Production''13-''19'!A1" display="Production '13-'19"/>
    <hyperlink ref="B45" location="'Sales''13-''19'!A1" display="Sales '13-'19"/>
    <hyperlink ref="B26" location="Sales!A1" display="Sales"/>
    <hyperlink ref="B25" location="Production!A1" display="Production"/>
    <hyperlink ref="B43" location="'CashFlow ''21'!A1" display="CashFlow '21"/>
    <hyperlink ref="B22" location="CashFlow!A1" display="CashFlow"/>
    <hyperlink ref="B27" location="Energy_Upstream!A1" display="Energy_Upstream"/>
  </hyperlinks>
  <pageMargins left="0.70866141732283472" right="0.70866141732283472"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25"/>
  <sheetViews>
    <sheetView showGridLines="0" view="pageBreakPreview" topLeftCell="A2" zoomScaleNormal="100" zoomScaleSheetLayoutView="100" workbookViewId="0">
      <pane xSplit="2" ySplit="4" topLeftCell="I6" activePane="bottomRight" state="frozen"/>
      <selection activeCell="A2" sqref="A2"/>
      <selection pane="topRight" activeCell="C2" sqref="C2"/>
      <selection pane="bottomLeft" activeCell="A6" sqref="A6"/>
      <selection pane="bottomRight" activeCell="B2" sqref="B2"/>
    </sheetView>
  </sheetViews>
  <sheetFormatPr defaultColWidth="9.1796875" defaultRowHeight="12.5" outlineLevelCol="1"/>
  <cols>
    <col min="1" max="1" width="1.26953125" customWidth="1"/>
    <col min="2" max="2" width="61" style="54" customWidth="1"/>
    <col min="3" max="19" width="9.453125" style="7" customWidth="1"/>
    <col min="20" max="22" width="9.453125" style="7" hidden="1" customWidth="1" outlineLevel="1"/>
    <col min="23" max="23" width="9.1796875" style="7" collapsed="1"/>
    <col min="24" max="16384" width="9.1796875" style="7"/>
  </cols>
  <sheetData>
    <row r="2" spans="2:22" ht="15.5">
      <c r="B2" s="513" t="s">
        <v>609</v>
      </c>
    </row>
    <row r="3" spans="2:22" ht="10" customHeight="1"/>
    <row r="4" spans="2:22" s="79" customFormat="1" ht="21" customHeight="1">
      <c r="B4" s="45" t="s">
        <v>202</v>
      </c>
      <c r="C4" s="45" t="s">
        <v>590</v>
      </c>
      <c r="D4" s="45" t="s">
        <v>591</v>
      </c>
      <c r="E4" s="45" t="s">
        <v>592</v>
      </c>
      <c r="F4" s="45" t="s">
        <v>593</v>
      </c>
      <c r="G4" s="45" t="s">
        <v>594</v>
      </c>
      <c r="H4" s="45" t="s">
        <v>595</v>
      </c>
      <c r="I4" s="45" t="s">
        <v>566</v>
      </c>
      <c r="J4" s="45" t="s">
        <v>567</v>
      </c>
      <c r="K4" s="45" t="s">
        <v>568</v>
      </c>
      <c r="L4" s="45" t="s">
        <v>569</v>
      </c>
      <c r="M4" s="45" t="s">
        <v>707</v>
      </c>
      <c r="N4" s="45" t="s">
        <v>667</v>
      </c>
      <c r="O4" s="45" t="s">
        <v>668</v>
      </c>
      <c r="P4" s="45" t="s">
        <v>669</v>
      </c>
      <c r="Q4" s="45" t="s">
        <v>670</v>
      </c>
      <c r="R4" s="45" t="s">
        <v>715</v>
      </c>
      <c r="S4" s="45" t="s">
        <v>717</v>
      </c>
      <c r="T4" s="45" t="s">
        <v>718</v>
      </c>
      <c r="U4" s="45" t="s">
        <v>719</v>
      </c>
      <c r="V4" s="45" t="s">
        <v>720</v>
      </c>
    </row>
    <row r="5" spans="2:22" s="88" customFormat="1" ht="7" customHeight="1">
      <c r="B5" s="187"/>
      <c r="C5" s="187"/>
      <c r="D5" s="187"/>
      <c r="E5" s="187"/>
      <c r="F5" s="187"/>
      <c r="G5" s="187"/>
      <c r="H5" s="187"/>
      <c r="I5" s="187"/>
      <c r="J5" s="187"/>
      <c r="K5" s="187"/>
      <c r="L5" s="187"/>
      <c r="M5" s="187"/>
      <c r="N5" s="187"/>
      <c r="O5" s="187"/>
      <c r="P5" s="187"/>
      <c r="Q5" s="187"/>
      <c r="R5" s="187"/>
      <c r="S5" s="187"/>
      <c r="T5" s="187"/>
      <c r="U5" s="187"/>
      <c r="V5" s="187"/>
    </row>
    <row r="6" spans="2:22" s="23" customFormat="1" ht="10.5">
      <c r="B6" s="153" t="s">
        <v>541</v>
      </c>
      <c r="C6" s="247">
        <v>19318</v>
      </c>
      <c r="D6" s="247">
        <v>22476</v>
      </c>
      <c r="E6" s="247">
        <v>22197</v>
      </c>
      <c r="F6" s="247">
        <v>21525</v>
      </c>
      <c r="G6" s="346">
        <v>85516</v>
      </c>
      <c r="H6" s="247">
        <v>15051</v>
      </c>
      <c r="I6" s="247">
        <v>9472</v>
      </c>
      <c r="J6" s="247">
        <v>14105</v>
      </c>
      <c r="K6" s="247">
        <v>13382</v>
      </c>
      <c r="L6" s="346">
        <v>52010</v>
      </c>
      <c r="M6" s="247">
        <v>14569</v>
      </c>
      <c r="N6" s="247">
        <v>18083</v>
      </c>
      <c r="O6" s="247">
        <v>24231</v>
      </c>
      <c r="P6" s="247">
        <v>28661</v>
      </c>
      <c r="Q6" s="346">
        <v>85544</v>
      </c>
      <c r="R6" s="247">
        <v>31276</v>
      </c>
      <c r="S6" s="247">
        <v>42282</v>
      </c>
      <c r="T6" s="247"/>
      <c r="U6" s="247"/>
      <c r="V6" s="346"/>
    </row>
    <row r="7" spans="2:22" s="23" customFormat="1" ht="10">
      <c r="B7" s="190" t="s">
        <v>542</v>
      </c>
      <c r="C7" s="253">
        <v>12633</v>
      </c>
      <c r="D7" s="253">
        <v>14859</v>
      </c>
      <c r="E7" s="253">
        <v>14840</v>
      </c>
      <c r="F7" s="253">
        <v>14185</v>
      </c>
      <c r="G7" s="347">
        <v>56517</v>
      </c>
      <c r="H7" s="253">
        <v>9709</v>
      </c>
      <c r="I7" s="253">
        <v>6276</v>
      </c>
      <c r="J7" s="253">
        <v>9163</v>
      </c>
      <c r="K7" s="253">
        <v>8942</v>
      </c>
      <c r="L7" s="347">
        <v>34090</v>
      </c>
      <c r="M7" s="253">
        <v>9365</v>
      </c>
      <c r="N7" s="253">
        <v>12493</v>
      </c>
      <c r="O7" s="253">
        <v>16156</v>
      </c>
      <c r="P7" s="253">
        <v>18953</v>
      </c>
      <c r="Q7" s="347">
        <v>56967</v>
      </c>
      <c r="R7" s="253">
        <v>19780</v>
      </c>
      <c r="S7" s="253">
        <v>27080</v>
      </c>
      <c r="T7" s="253"/>
      <c r="U7" s="253"/>
      <c r="V7" s="347"/>
    </row>
    <row r="8" spans="2:22" s="23" customFormat="1" ht="10">
      <c r="B8" s="80" t="s">
        <v>543</v>
      </c>
      <c r="C8" s="230">
        <v>6685</v>
      </c>
      <c r="D8" s="230">
        <v>7617</v>
      </c>
      <c r="E8" s="230">
        <v>7357</v>
      </c>
      <c r="F8" s="230">
        <v>7340</v>
      </c>
      <c r="G8" s="340">
        <v>28999</v>
      </c>
      <c r="H8" s="230">
        <v>5342</v>
      </c>
      <c r="I8" s="230">
        <v>3196</v>
      </c>
      <c r="J8" s="230">
        <v>4942</v>
      </c>
      <c r="K8" s="230">
        <v>4440</v>
      </c>
      <c r="L8" s="340">
        <v>17920</v>
      </c>
      <c r="M8" s="230">
        <v>5204</v>
      </c>
      <c r="N8" s="230">
        <v>5590</v>
      </c>
      <c r="O8" s="230">
        <v>8075</v>
      </c>
      <c r="P8" s="230">
        <v>9708</v>
      </c>
      <c r="Q8" s="340">
        <v>28577</v>
      </c>
      <c r="R8" s="230">
        <v>11496</v>
      </c>
      <c r="S8" s="230">
        <v>15202</v>
      </c>
      <c r="T8" s="230"/>
      <c r="U8" s="230"/>
      <c r="V8" s="340"/>
    </row>
    <row r="9" spans="2:22" s="23" customFormat="1" ht="10.5">
      <c r="B9" s="184" t="s">
        <v>448</v>
      </c>
      <c r="C9" s="246">
        <v>-19271</v>
      </c>
      <c r="D9" s="246">
        <v>-21753</v>
      </c>
      <c r="E9" s="246">
        <v>-21536</v>
      </c>
      <c r="F9" s="246">
        <v>-21081</v>
      </c>
      <c r="G9" s="348">
        <v>-83641</v>
      </c>
      <c r="H9" s="246">
        <v>-18755</v>
      </c>
      <c r="I9" s="246">
        <v>-9380</v>
      </c>
      <c r="J9" s="246">
        <v>-14472</v>
      </c>
      <c r="K9" s="246">
        <v>-13621</v>
      </c>
      <c r="L9" s="348">
        <v>-56228</v>
      </c>
      <c r="M9" s="246">
        <v>-13677</v>
      </c>
      <c r="N9" s="246">
        <v>-17143</v>
      </c>
      <c r="O9" s="246">
        <v>-22498</v>
      </c>
      <c r="P9" s="246">
        <v>-26214</v>
      </c>
      <c r="Q9" s="348">
        <v>-79532</v>
      </c>
      <c r="R9" s="246">
        <v>-26876</v>
      </c>
      <c r="S9" s="246">
        <v>-34552</v>
      </c>
      <c r="T9" s="246"/>
      <c r="U9" s="246"/>
      <c r="V9" s="348"/>
    </row>
    <row r="10" spans="2:22" s="23" customFormat="1" ht="10">
      <c r="B10" s="70" t="s">
        <v>217</v>
      </c>
      <c r="C10" s="230">
        <v>79</v>
      </c>
      <c r="D10" s="230">
        <v>149</v>
      </c>
      <c r="E10" s="230">
        <v>170</v>
      </c>
      <c r="F10" s="230">
        <v>288</v>
      </c>
      <c r="G10" s="340">
        <v>663</v>
      </c>
      <c r="H10" s="230">
        <v>2883</v>
      </c>
      <c r="I10" s="230">
        <v>298</v>
      </c>
      <c r="J10" s="230">
        <v>560</v>
      </c>
      <c r="K10" s="230">
        <v>700</v>
      </c>
      <c r="L10" s="340">
        <v>4443</v>
      </c>
      <c r="M10" s="230">
        <v>1052</v>
      </c>
      <c r="N10" s="230">
        <v>372</v>
      </c>
      <c r="O10" s="230">
        <v>886</v>
      </c>
      <c r="P10" s="230">
        <v>834</v>
      </c>
      <c r="Q10" s="340">
        <v>3144</v>
      </c>
      <c r="R10" s="230">
        <v>338</v>
      </c>
      <c r="S10" s="230">
        <v>213</v>
      </c>
      <c r="T10" s="230"/>
      <c r="U10" s="230"/>
      <c r="V10" s="340"/>
    </row>
    <row r="11" spans="2:22" s="23" customFormat="1" ht="10">
      <c r="B11" s="70" t="s">
        <v>218</v>
      </c>
      <c r="C11" s="230">
        <v>-93</v>
      </c>
      <c r="D11" s="230">
        <v>-73</v>
      </c>
      <c r="E11" s="230">
        <v>-307</v>
      </c>
      <c r="F11" s="230">
        <v>-578</v>
      </c>
      <c r="G11" s="340">
        <v>-1028</v>
      </c>
      <c r="H11" s="230">
        <v>-1764</v>
      </c>
      <c r="I11" s="230">
        <v>-596</v>
      </c>
      <c r="J11" s="230">
        <v>-576</v>
      </c>
      <c r="K11" s="230">
        <v>-875</v>
      </c>
      <c r="L11" s="340">
        <v>-3813</v>
      </c>
      <c r="M11" s="230">
        <v>-1178</v>
      </c>
      <c r="N11" s="230">
        <v>-458</v>
      </c>
      <c r="O11" s="230">
        <v>-936</v>
      </c>
      <c r="P11" s="230">
        <v>-286</v>
      </c>
      <c r="Q11" s="340">
        <v>-2858</v>
      </c>
      <c r="R11" s="230">
        <v>-2148</v>
      </c>
      <c r="S11" s="230">
        <v>-5137</v>
      </c>
      <c r="T11" s="230"/>
      <c r="U11" s="230"/>
      <c r="V11" s="340"/>
    </row>
    <row r="12" spans="2:22" s="23" customFormat="1" ht="10">
      <c r="B12" s="314" t="s">
        <v>219</v>
      </c>
      <c r="C12" s="253">
        <v>-14</v>
      </c>
      <c r="D12" s="253">
        <v>76</v>
      </c>
      <c r="E12" s="253">
        <v>-137</v>
      </c>
      <c r="F12" s="253">
        <v>-290</v>
      </c>
      <c r="G12" s="347">
        <v>-365</v>
      </c>
      <c r="H12" s="253">
        <v>1119</v>
      </c>
      <c r="I12" s="253">
        <v>-298</v>
      </c>
      <c r="J12" s="253">
        <v>-16</v>
      </c>
      <c r="K12" s="253">
        <v>-175</v>
      </c>
      <c r="L12" s="347">
        <v>630</v>
      </c>
      <c r="M12" s="253">
        <v>-126</v>
      </c>
      <c r="N12" s="253">
        <v>-86</v>
      </c>
      <c r="O12" s="253">
        <v>-50</v>
      </c>
      <c r="P12" s="253">
        <v>548</v>
      </c>
      <c r="Q12" s="347">
        <v>286</v>
      </c>
      <c r="R12" s="253">
        <v>-1810</v>
      </c>
      <c r="S12" s="253">
        <v>-4924</v>
      </c>
      <c r="T12" s="253"/>
      <c r="U12" s="253"/>
      <c r="V12" s="347"/>
    </row>
    <row r="13" spans="2:22" s="23" customFormat="1" ht="10">
      <c r="B13" s="189" t="s">
        <v>490</v>
      </c>
      <c r="C13" s="232">
        <v>-1</v>
      </c>
      <c r="D13" s="232">
        <v>-6</v>
      </c>
      <c r="E13" s="232">
        <v>-1</v>
      </c>
      <c r="F13" s="232">
        <v>0</v>
      </c>
      <c r="G13" s="341">
        <v>-8</v>
      </c>
      <c r="H13" s="232">
        <v>2</v>
      </c>
      <c r="I13" s="232">
        <v>1</v>
      </c>
      <c r="J13" s="232">
        <v>-1</v>
      </c>
      <c r="K13" s="232">
        <v>-2</v>
      </c>
      <c r="L13" s="341">
        <v>0</v>
      </c>
      <c r="M13" s="232">
        <v>-1</v>
      </c>
      <c r="N13" s="232">
        <v>0</v>
      </c>
      <c r="O13" s="232">
        <v>-3</v>
      </c>
      <c r="P13" s="232">
        <v>-6</v>
      </c>
      <c r="Q13" s="341">
        <v>-10</v>
      </c>
      <c r="R13" s="232">
        <v>-3</v>
      </c>
      <c r="S13" s="232">
        <v>2</v>
      </c>
      <c r="T13" s="232"/>
      <c r="U13" s="232"/>
      <c r="V13" s="341"/>
    </row>
    <row r="14" spans="2:22" s="23" customFormat="1" ht="10.5" thickBot="1">
      <c r="B14" s="69" t="s">
        <v>220</v>
      </c>
      <c r="C14" s="254">
        <v>0</v>
      </c>
      <c r="D14" s="254">
        <v>0</v>
      </c>
      <c r="E14" s="254">
        <v>0</v>
      </c>
      <c r="F14" s="254">
        <v>0</v>
      </c>
      <c r="G14" s="349">
        <v>0</v>
      </c>
      <c r="H14" s="254">
        <v>0</v>
      </c>
      <c r="I14" s="254">
        <v>-1</v>
      </c>
      <c r="J14" s="254">
        <v>1</v>
      </c>
      <c r="K14" s="254">
        <v>-1</v>
      </c>
      <c r="L14" s="349">
        <v>-1</v>
      </c>
      <c r="M14" s="254">
        <v>0</v>
      </c>
      <c r="N14" s="254">
        <v>0</v>
      </c>
      <c r="O14" s="254">
        <v>0</v>
      </c>
      <c r="P14" s="254">
        <v>1</v>
      </c>
      <c r="Q14" s="349">
        <v>1</v>
      </c>
      <c r="R14" s="254">
        <v>1</v>
      </c>
      <c r="S14" s="254">
        <v>1</v>
      </c>
      <c r="T14" s="254"/>
      <c r="U14" s="254"/>
      <c r="V14" s="349"/>
    </row>
    <row r="15" spans="2:22" s="23" customFormat="1" ht="21.5" thickBot="1">
      <c r="B15" s="152" t="s">
        <v>221</v>
      </c>
      <c r="C15" s="250">
        <v>499</v>
      </c>
      <c r="D15" s="250">
        <v>851</v>
      </c>
      <c r="E15" s="250">
        <v>1167</v>
      </c>
      <c r="F15" s="250">
        <v>266</v>
      </c>
      <c r="G15" s="313">
        <v>2783</v>
      </c>
      <c r="H15" s="250">
        <v>-353</v>
      </c>
      <c r="I15" s="250">
        <v>614</v>
      </c>
      <c r="J15" s="250">
        <v>-370</v>
      </c>
      <c r="K15" s="250">
        <v>98</v>
      </c>
      <c r="L15" s="313">
        <v>-11</v>
      </c>
      <c r="M15" s="250">
        <v>22</v>
      </c>
      <c r="N15" s="250">
        <v>282</v>
      </c>
      <c r="O15" s="250">
        <v>1161</v>
      </c>
      <c r="P15" s="250">
        <v>2149</v>
      </c>
      <c r="Q15" s="313">
        <v>3614</v>
      </c>
      <c r="R15" s="250">
        <v>900</v>
      </c>
      <c r="S15" s="250">
        <v>4656</v>
      </c>
      <c r="T15" s="250"/>
      <c r="U15" s="250"/>
      <c r="V15" s="313"/>
    </row>
    <row r="16" spans="2:22" s="150" customFormat="1" ht="21.5" thickBot="1">
      <c r="B16" s="153" t="s">
        <v>222</v>
      </c>
      <c r="C16" s="247">
        <v>499</v>
      </c>
      <c r="D16" s="247">
        <v>850</v>
      </c>
      <c r="E16" s="247">
        <v>1167</v>
      </c>
      <c r="F16" s="247">
        <v>266</v>
      </c>
      <c r="G16" s="346">
        <v>2782</v>
      </c>
      <c r="H16" s="247">
        <v>-357</v>
      </c>
      <c r="I16" s="247">
        <v>610</v>
      </c>
      <c r="J16" s="247">
        <v>-368</v>
      </c>
      <c r="K16" s="247">
        <v>-7</v>
      </c>
      <c r="L16" s="346">
        <v>-122</v>
      </c>
      <c r="M16" s="247">
        <v>20</v>
      </c>
      <c r="N16" s="247">
        <v>263</v>
      </c>
      <c r="O16" s="247">
        <v>1158</v>
      </c>
      <c r="P16" s="247">
        <v>2163</v>
      </c>
      <c r="Q16" s="346">
        <v>3604</v>
      </c>
      <c r="R16" s="247">
        <v>875</v>
      </c>
      <c r="S16" s="247">
        <v>1845</v>
      </c>
      <c r="T16" s="247"/>
      <c r="U16" s="247"/>
      <c r="V16" s="346"/>
    </row>
    <row r="17" spans="2:22" s="150" customFormat="1" ht="11" thickBot="1">
      <c r="B17" s="510" t="s">
        <v>223</v>
      </c>
      <c r="C17" s="250">
        <v>305</v>
      </c>
      <c r="D17" s="250">
        <v>1078</v>
      </c>
      <c r="E17" s="250">
        <v>805</v>
      </c>
      <c r="F17" s="250">
        <v>449</v>
      </c>
      <c r="G17" s="313">
        <v>2637</v>
      </c>
      <c r="H17" s="250">
        <v>-2303</v>
      </c>
      <c r="I17" s="250">
        <v>84</v>
      </c>
      <c r="J17" s="250">
        <v>-98</v>
      </c>
      <c r="K17" s="250">
        <v>-85</v>
      </c>
      <c r="L17" s="313">
        <v>-2402</v>
      </c>
      <c r="M17" s="250">
        <v>1094</v>
      </c>
      <c r="N17" s="250">
        <v>1186</v>
      </c>
      <c r="O17" s="250">
        <v>2018</v>
      </c>
      <c r="P17" s="250">
        <v>3358</v>
      </c>
      <c r="Q17" s="313">
        <v>7656</v>
      </c>
      <c r="R17" s="250">
        <v>2954</v>
      </c>
      <c r="S17" s="250">
        <v>3176</v>
      </c>
      <c r="T17" s="250"/>
      <c r="U17" s="250"/>
      <c r="V17" s="313"/>
    </row>
    <row r="18" spans="2:22" s="23" customFormat="1" ht="11" thickBot="1">
      <c r="B18" s="178" t="s">
        <v>224</v>
      </c>
      <c r="C18" s="250">
        <v>226</v>
      </c>
      <c r="D18" s="250">
        <v>566</v>
      </c>
      <c r="E18" s="250">
        <v>885</v>
      </c>
      <c r="F18" s="250">
        <v>-28</v>
      </c>
      <c r="G18" s="313">
        <v>1649</v>
      </c>
      <c r="H18" s="250">
        <v>-633</v>
      </c>
      <c r="I18" s="250">
        <v>324</v>
      </c>
      <c r="J18" s="250">
        <v>-655</v>
      </c>
      <c r="K18" s="250">
        <v>-234</v>
      </c>
      <c r="L18" s="313">
        <v>-1198</v>
      </c>
      <c r="M18" s="250">
        <v>-307</v>
      </c>
      <c r="N18" s="250">
        <v>-50</v>
      </c>
      <c r="O18" s="250">
        <v>823</v>
      </c>
      <c r="P18" s="250">
        <v>1781</v>
      </c>
      <c r="Q18" s="313">
        <v>2247</v>
      </c>
      <c r="R18" s="250">
        <v>534</v>
      </c>
      <c r="S18" s="250">
        <v>4289</v>
      </c>
      <c r="T18" s="250"/>
      <c r="U18" s="250"/>
      <c r="V18" s="313"/>
    </row>
    <row r="19" spans="2:22" s="150" customFormat="1" ht="11" thickBot="1">
      <c r="B19" s="153" t="s">
        <v>225</v>
      </c>
      <c r="C19" s="247">
        <v>226</v>
      </c>
      <c r="D19" s="247">
        <v>565</v>
      </c>
      <c r="E19" s="247">
        <v>885</v>
      </c>
      <c r="F19" s="247">
        <v>-29</v>
      </c>
      <c r="G19" s="346">
        <v>1647</v>
      </c>
      <c r="H19" s="247">
        <v>-637</v>
      </c>
      <c r="I19" s="247">
        <v>320</v>
      </c>
      <c r="J19" s="247">
        <v>-653</v>
      </c>
      <c r="K19" s="247">
        <v>-339</v>
      </c>
      <c r="L19" s="346">
        <v>-1309</v>
      </c>
      <c r="M19" s="247">
        <v>-309</v>
      </c>
      <c r="N19" s="247">
        <v>-69</v>
      </c>
      <c r="O19" s="247">
        <v>820</v>
      </c>
      <c r="P19" s="247">
        <v>1795</v>
      </c>
      <c r="Q19" s="346">
        <v>2237</v>
      </c>
      <c r="R19" s="247">
        <v>509</v>
      </c>
      <c r="S19" s="247">
        <v>1478</v>
      </c>
      <c r="T19" s="247"/>
      <c r="U19" s="247"/>
      <c r="V19" s="346"/>
    </row>
    <row r="20" spans="2:22" s="150" customFormat="1" ht="11" thickBot="1">
      <c r="B20" s="178" t="s">
        <v>226</v>
      </c>
      <c r="C20" s="250">
        <v>32</v>
      </c>
      <c r="D20" s="250">
        <v>793</v>
      </c>
      <c r="E20" s="250">
        <v>523</v>
      </c>
      <c r="F20" s="250">
        <v>154</v>
      </c>
      <c r="G20" s="313">
        <v>1502</v>
      </c>
      <c r="H20" s="250">
        <v>-2583</v>
      </c>
      <c r="I20" s="250">
        <v>-206</v>
      </c>
      <c r="J20" s="250">
        <v>-383</v>
      </c>
      <c r="K20" s="250">
        <v>-417</v>
      </c>
      <c r="L20" s="313">
        <v>-3589</v>
      </c>
      <c r="M20" s="250">
        <v>765</v>
      </c>
      <c r="N20" s="250">
        <v>854</v>
      </c>
      <c r="O20" s="250">
        <v>1680</v>
      </c>
      <c r="P20" s="250">
        <v>2990</v>
      </c>
      <c r="Q20" s="313">
        <v>6289</v>
      </c>
      <c r="R20" s="250">
        <v>2588</v>
      </c>
      <c r="S20" s="250">
        <v>2809</v>
      </c>
      <c r="T20" s="250"/>
      <c r="U20" s="250"/>
      <c r="V20" s="313"/>
    </row>
    <row r="21" spans="2:22" s="23" customFormat="1" ht="10">
      <c r="B21" s="137" t="s">
        <v>608</v>
      </c>
      <c r="C21" s="256">
        <v>226</v>
      </c>
      <c r="D21" s="256">
        <v>440</v>
      </c>
      <c r="E21" s="256">
        <v>371</v>
      </c>
      <c r="F21" s="256">
        <v>684</v>
      </c>
      <c r="G21" s="350">
        <v>1721</v>
      </c>
      <c r="H21" s="256">
        <v>479</v>
      </c>
      <c r="I21" s="256">
        <v>782</v>
      </c>
      <c r="J21" s="256">
        <v>728</v>
      </c>
      <c r="K21" s="256">
        <v>1185</v>
      </c>
      <c r="L21" s="350">
        <v>3174</v>
      </c>
      <c r="M21" s="256">
        <v>374</v>
      </c>
      <c r="N21" s="256">
        <v>497</v>
      </c>
      <c r="O21" s="256">
        <v>682</v>
      </c>
      <c r="P21" s="256">
        <v>823</v>
      </c>
      <c r="Q21" s="350">
        <v>2376</v>
      </c>
      <c r="R21" s="256">
        <v>761</v>
      </c>
      <c r="S21" s="256">
        <v>986</v>
      </c>
      <c r="T21" s="256"/>
      <c r="U21" s="256"/>
      <c r="V21" s="350"/>
    </row>
    <row r="22" spans="2:22" s="150" customFormat="1" ht="10.5">
      <c r="B22" s="189" t="s">
        <v>227</v>
      </c>
      <c r="C22" s="232">
        <v>6438</v>
      </c>
      <c r="D22" s="232">
        <v>6811</v>
      </c>
      <c r="E22" s="232">
        <v>7289</v>
      </c>
      <c r="F22" s="232">
        <v>7015</v>
      </c>
      <c r="G22" s="341">
        <v>27553</v>
      </c>
      <c r="H22" s="232">
        <v>5696</v>
      </c>
      <c r="I22" s="232">
        <v>5222</v>
      </c>
      <c r="J22" s="232">
        <v>6441</v>
      </c>
      <c r="K22" s="232">
        <v>6201</v>
      </c>
      <c r="L22" s="341">
        <v>23560</v>
      </c>
      <c r="M22" s="232">
        <v>5049</v>
      </c>
      <c r="N22" s="232">
        <v>5797</v>
      </c>
      <c r="O22" s="232">
        <v>6747</v>
      </c>
      <c r="P22" s="232">
        <v>6796</v>
      </c>
      <c r="Q22" s="341">
        <v>24389</v>
      </c>
      <c r="R22" s="232">
        <v>5912</v>
      </c>
      <c r="S22" s="232">
        <v>5915</v>
      </c>
      <c r="T22" s="232"/>
      <c r="U22" s="232"/>
      <c r="V22" s="341"/>
    </row>
    <row r="23" spans="2:22" ht="8.25" customHeight="1">
      <c r="C23" s="15"/>
      <c r="D23" s="15"/>
      <c r="E23" s="15"/>
      <c r="F23" s="15"/>
      <c r="G23" s="15"/>
      <c r="H23" s="15"/>
      <c r="I23" s="15"/>
      <c r="J23" s="15"/>
      <c r="K23" s="15"/>
      <c r="L23" s="15"/>
      <c r="M23" s="15"/>
      <c r="N23" s="15"/>
      <c r="O23" s="15"/>
      <c r="P23" s="15"/>
      <c r="Q23" s="15"/>
      <c r="R23" s="15"/>
      <c r="S23" s="15"/>
      <c r="T23" s="15"/>
      <c r="U23" s="15"/>
      <c r="V23" s="15"/>
    </row>
    <row r="24" spans="2:22">
      <c r="B24" s="101" t="s">
        <v>621</v>
      </c>
      <c r="C24" s="15"/>
      <c r="D24" s="15"/>
      <c r="E24" s="15"/>
      <c r="F24" s="15"/>
      <c r="G24" s="15"/>
      <c r="H24" s="15"/>
      <c r="I24" s="15"/>
      <c r="J24" s="15"/>
      <c r="K24" s="15"/>
      <c r="L24" s="15"/>
      <c r="M24" s="15"/>
      <c r="N24" s="15"/>
      <c r="O24" s="15"/>
      <c r="P24" s="15"/>
      <c r="Q24" s="15"/>
      <c r="R24" s="15"/>
      <c r="S24" s="15"/>
      <c r="T24" s="15"/>
      <c r="U24" s="15"/>
      <c r="V24" s="15"/>
    </row>
    <row r="25" spans="2:22">
      <c r="B25" s="23"/>
    </row>
  </sheetData>
  <printOptions horizontalCentered="1"/>
  <pageMargins left="0.43307086614173229" right="0.74803149606299213" top="0.98425196850393704" bottom="0.98425196850393704" header="0.51181102362204722" footer="0.51181102362204722"/>
  <pageSetup paperSize="9" scale="6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25"/>
  <sheetViews>
    <sheetView showGridLines="0" view="pageBreakPreview" topLeftCell="A2" zoomScaleNormal="100" zoomScaleSheetLayoutView="100" workbookViewId="0">
      <pane xSplit="2" ySplit="4" topLeftCell="I6" activePane="bottomRight" state="frozen"/>
      <selection activeCell="A2" sqref="A2"/>
      <selection pane="topRight" activeCell="C2" sqref="C2"/>
      <selection pane="bottomLeft" activeCell="A6" sqref="A6"/>
      <selection pane="bottomRight" activeCell="B2" sqref="B2"/>
    </sheetView>
  </sheetViews>
  <sheetFormatPr defaultColWidth="9.1796875" defaultRowHeight="12.5" outlineLevelCol="1"/>
  <cols>
    <col min="1" max="1" width="1.26953125" customWidth="1"/>
    <col min="2" max="2" width="61" style="54" customWidth="1"/>
    <col min="3" max="19" width="9.453125" style="7" customWidth="1"/>
    <col min="20" max="22" width="9.453125" style="7" hidden="1" customWidth="1" outlineLevel="1"/>
    <col min="23" max="23" width="9.1796875" style="7" collapsed="1"/>
    <col min="24" max="16384" width="9.1796875" style="7"/>
  </cols>
  <sheetData>
    <row r="2" spans="2:22" ht="15.5">
      <c r="B2" s="513" t="s">
        <v>610</v>
      </c>
    </row>
    <row r="3" spans="2:22" ht="10" customHeight="1"/>
    <row r="4" spans="2:22" s="79" customFormat="1" ht="21" customHeight="1">
      <c r="B4" s="45" t="s">
        <v>202</v>
      </c>
      <c r="C4" s="45" t="s">
        <v>590</v>
      </c>
      <c r="D4" s="45" t="s">
        <v>591</v>
      </c>
      <c r="E4" s="45" t="s">
        <v>592</v>
      </c>
      <c r="F4" s="45" t="s">
        <v>593</v>
      </c>
      <c r="G4" s="45" t="s">
        <v>594</v>
      </c>
      <c r="H4" s="45" t="s">
        <v>595</v>
      </c>
      <c r="I4" s="45" t="s">
        <v>566</v>
      </c>
      <c r="J4" s="45" t="s">
        <v>567</v>
      </c>
      <c r="K4" s="45" t="s">
        <v>568</v>
      </c>
      <c r="L4" s="45" t="s">
        <v>569</v>
      </c>
      <c r="M4" s="45" t="s">
        <v>707</v>
      </c>
      <c r="N4" s="45" t="s">
        <v>667</v>
      </c>
      <c r="O4" s="45" t="s">
        <v>668</v>
      </c>
      <c r="P4" s="45" t="s">
        <v>669</v>
      </c>
      <c r="Q4" s="45" t="s">
        <v>670</v>
      </c>
      <c r="R4" s="45" t="s">
        <v>715</v>
      </c>
      <c r="S4" s="45" t="s">
        <v>717</v>
      </c>
      <c r="T4" s="45" t="s">
        <v>718</v>
      </c>
      <c r="U4" s="45" t="s">
        <v>719</v>
      </c>
      <c r="V4" s="45" t="s">
        <v>720</v>
      </c>
    </row>
    <row r="5" spans="2:22" s="88" customFormat="1" ht="7" customHeight="1">
      <c r="B5" s="187"/>
      <c r="C5" s="187"/>
      <c r="D5" s="187"/>
      <c r="E5" s="187"/>
      <c r="F5" s="187"/>
      <c r="G5" s="187"/>
      <c r="H5" s="187"/>
      <c r="I5" s="187"/>
      <c r="J5" s="187"/>
      <c r="K5" s="187"/>
      <c r="L5" s="187"/>
      <c r="M5" s="187"/>
      <c r="N5" s="187"/>
      <c r="O5" s="187"/>
      <c r="P5" s="187"/>
      <c r="Q5" s="187"/>
      <c r="R5" s="187"/>
      <c r="S5" s="187"/>
      <c r="T5" s="187"/>
      <c r="U5" s="187"/>
      <c r="V5" s="187"/>
    </row>
    <row r="6" spans="2:22" s="23" customFormat="1" ht="10.5">
      <c r="B6" s="153" t="s">
        <v>541</v>
      </c>
      <c r="C6" s="247">
        <v>4130</v>
      </c>
      <c r="D6" s="247">
        <v>4239</v>
      </c>
      <c r="E6" s="247">
        <v>3984</v>
      </c>
      <c r="F6" s="247">
        <v>3397</v>
      </c>
      <c r="G6" s="346">
        <v>15750</v>
      </c>
      <c r="H6" s="247">
        <v>3787</v>
      </c>
      <c r="I6" s="247">
        <v>2320</v>
      </c>
      <c r="J6" s="247">
        <v>3144</v>
      </c>
      <c r="K6" s="247">
        <v>3389</v>
      </c>
      <c r="L6" s="346">
        <v>12640</v>
      </c>
      <c r="M6" s="247">
        <v>3777</v>
      </c>
      <c r="N6" s="247">
        <v>3393</v>
      </c>
      <c r="O6" s="247">
        <v>5177</v>
      </c>
      <c r="P6" s="247">
        <v>5916</v>
      </c>
      <c r="Q6" s="346">
        <v>18263</v>
      </c>
      <c r="R6" s="247">
        <v>7693</v>
      </c>
      <c r="S6" s="247">
        <v>8938</v>
      </c>
      <c r="T6" s="247"/>
      <c r="U6" s="247"/>
      <c r="V6" s="346"/>
    </row>
    <row r="7" spans="2:22" s="23" customFormat="1" ht="10">
      <c r="B7" s="190" t="s">
        <v>542</v>
      </c>
      <c r="C7" s="253">
        <v>3556</v>
      </c>
      <c r="D7" s="253">
        <v>3582</v>
      </c>
      <c r="E7" s="253">
        <v>3388</v>
      </c>
      <c r="F7" s="253">
        <v>2827</v>
      </c>
      <c r="G7" s="347">
        <v>13353</v>
      </c>
      <c r="H7" s="253">
        <v>3102</v>
      </c>
      <c r="I7" s="253">
        <v>1945</v>
      </c>
      <c r="J7" s="253">
        <v>2615</v>
      </c>
      <c r="K7" s="253">
        <v>2925</v>
      </c>
      <c r="L7" s="347">
        <v>10587</v>
      </c>
      <c r="M7" s="253">
        <v>3318</v>
      </c>
      <c r="N7" s="253">
        <v>3113</v>
      </c>
      <c r="O7" s="253">
        <v>4458</v>
      </c>
      <c r="P7" s="253">
        <v>5122</v>
      </c>
      <c r="Q7" s="347">
        <v>16011</v>
      </c>
      <c r="R7" s="253">
        <v>6434</v>
      </c>
      <c r="S7" s="253">
        <v>7219</v>
      </c>
      <c r="T7" s="253"/>
      <c r="U7" s="253"/>
      <c r="V7" s="347"/>
    </row>
    <row r="8" spans="2:22" s="23" customFormat="1" ht="10">
      <c r="B8" s="80" t="s">
        <v>543</v>
      </c>
      <c r="C8" s="230">
        <v>574</v>
      </c>
      <c r="D8" s="230">
        <v>657</v>
      </c>
      <c r="E8" s="230">
        <v>596</v>
      </c>
      <c r="F8" s="230">
        <v>570</v>
      </c>
      <c r="G8" s="340">
        <v>2397</v>
      </c>
      <c r="H8" s="230">
        <v>685</v>
      </c>
      <c r="I8" s="230">
        <v>375</v>
      </c>
      <c r="J8" s="230">
        <v>529</v>
      </c>
      <c r="K8" s="230">
        <v>464</v>
      </c>
      <c r="L8" s="340">
        <v>2053</v>
      </c>
      <c r="M8" s="230">
        <v>459</v>
      </c>
      <c r="N8" s="230">
        <v>280</v>
      </c>
      <c r="O8" s="230">
        <v>719</v>
      </c>
      <c r="P8" s="230">
        <v>794</v>
      </c>
      <c r="Q8" s="340">
        <v>2252</v>
      </c>
      <c r="R8" s="230">
        <v>1259</v>
      </c>
      <c r="S8" s="230">
        <v>1719</v>
      </c>
      <c r="T8" s="230"/>
      <c r="U8" s="230"/>
      <c r="V8" s="340"/>
    </row>
    <row r="9" spans="2:22" s="23" customFormat="1" ht="10.5">
      <c r="B9" s="184" t="s">
        <v>448</v>
      </c>
      <c r="C9" s="246">
        <v>-3671</v>
      </c>
      <c r="D9" s="246">
        <v>-3821</v>
      </c>
      <c r="E9" s="246">
        <v>-3584</v>
      </c>
      <c r="F9" s="246">
        <v>-3452</v>
      </c>
      <c r="G9" s="348">
        <v>-14528</v>
      </c>
      <c r="H9" s="246">
        <v>-3440</v>
      </c>
      <c r="I9" s="246">
        <v>-2322</v>
      </c>
      <c r="J9" s="246">
        <v>-2956</v>
      </c>
      <c r="K9" s="246">
        <v>-3167</v>
      </c>
      <c r="L9" s="348">
        <v>-11885</v>
      </c>
      <c r="M9" s="246">
        <v>-3425</v>
      </c>
      <c r="N9" s="246">
        <v>-3007</v>
      </c>
      <c r="O9" s="246">
        <v>-4702</v>
      </c>
      <c r="P9" s="246">
        <v>-5564</v>
      </c>
      <c r="Q9" s="348">
        <v>-16698</v>
      </c>
      <c r="R9" s="246">
        <v>-7012</v>
      </c>
      <c r="S9" s="246">
        <v>-7789</v>
      </c>
      <c r="T9" s="246"/>
      <c r="U9" s="246"/>
      <c r="V9" s="348"/>
    </row>
    <row r="10" spans="2:22" s="23" customFormat="1" ht="10">
      <c r="B10" s="70" t="s">
        <v>217</v>
      </c>
      <c r="C10" s="230">
        <v>35</v>
      </c>
      <c r="D10" s="230">
        <v>44</v>
      </c>
      <c r="E10" s="230">
        <v>54</v>
      </c>
      <c r="F10" s="230">
        <v>49</v>
      </c>
      <c r="G10" s="340">
        <v>182</v>
      </c>
      <c r="H10" s="230">
        <v>56</v>
      </c>
      <c r="I10" s="230">
        <v>27</v>
      </c>
      <c r="J10" s="230">
        <v>59</v>
      </c>
      <c r="K10" s="230">
        <v>295</v>
      </c>
      <c r="L10" s="340">
        <v>435</v>
      </c>
      <c r="M10" s="230">
        <v>281</v>
      </c>
      <c r="N10" s="230">
        <v>362</v>
      </c>
      <c r="O10" s="230">
        <v>246</v>
      </c>
      <c r="P10" s="230">
        <v>777</v>
      </c>
      <c r="Q10" s="340">
        <v>1666</v>
      </c>
      <c r="R10" s="230">
        <v>237</v>
      </c>
      <c r="S10" s="230">
        <v>127</v>
      </c>
      <c r="T10" s="230"/>
      <c r="U10" s="230"/>
      <c r="V10" s="340"/>
    </row>
    <row r="11" spans="2:22" s="23" customFormat="1" ht="10">
      <c r="B11" s="70" t="s">
        <v>218</v>
      </c>
      <c r="C11" s="230">
        <v>-11</v>
      </c>
      <c r="D11" s="230">
        <v>-6</v>
      </c>
      <c r="E11" s="230">
        <v>-13</v>
      </c>
      <c r="F11" s="230">
        <v>-38</v>
      </c>
      <c r="G11" s="340">
        <v>-68</v>
      </c>
      <c r="H11" s="230">
        <v>-2</v>
      </c>
      <c r="I11" s="230">
        <v>0</v>
      </c>
      <c r="J11" s="230">
        <v>-8</v>
      </c>
      <c r="K11" s="230">
        <v>-34</v>
      </c>
      <c r="L11" s="340">
        <v>-42</v>
      </c>
      <c r="M11" s="230">
        <v>-23</v>
      </c>
      <c r="N11" s="230">
        <v>-14</v>
      </c>
      <c r="O11" s="230">
        <v>-8</v>
      </c>
      <c r="P11" s="230">
        <v>-82</v>
      </c>
      <c r="Q11" s="340">
        <v>-127</v>
      </c>
      <c r="R11" s="230">
        <v>-749</v>
      </c>
      <c r="S11" s="230">
        <v>-4</v>
      </c>
      <c r="T11" s="230"/>
      <c r="U11" s="230"/>
      <c r="V11" s="340"/>
    </row>
    <row r="12" spans="2:22" s="23" customFormat="1" ht="10">
      <c r="B12" s="314" t="s">
        <v>219</v>
      </c>
      <c r="C12" s="253">
        <v>24</v>
      </c>
      <c r="D12" s="253">
        <v>38</v>
      </c>
      <c r="E12" s="253">
        <v>41</v>
      </c>
      <c r="F12" s="253">
        <v>11</v>
      </c>
      <c r="G12" s="347">
        <v>114</v>
      </c>
      <c r="H12" s="253">
        <v>54</v>
      </c>
      <c r="I12" s="253">
        <v>27</v>
      </c>
      <c r="J12" s="253">
        <v>51</v>
      </c>
      <c r="K12" s="253">
        <v>261</v>
      </c>
      <c r="L12" s="347">
        <v>393</v>
      </c>
      <c r="M12" s="253">
        <v>258</v>
      </c>
      <c r="N12" s="253">
        <v>348</v>
      </c>
      <c r="O12" s="253">
        <v>238</v>
      </c>
      <c r="P12" s="253">
        <v>695</v>
      </c>
      <c r="Q12" s="347">
        <v>1539</v>
      </c>
      <c r="R12" s="253">
        <v>-512</v>
      </c>
      <c r="S12" s="253">
        <v>123</v>
      </c>
      <c r="T12" s="253"/>
      <c r="U12" s="253"/>
      <c r="V12" s="347"/>
    </row>
    <row r="13" spans="2:22" s="23" customFormat="1" ht="10">
      <c r="B13" s="189" t="s">
        <v>490</v>
      </c>
      <c r="C13" s="232">
        <v>0</v>
      </c>
      <c r="D13" s="232">
        <v>0</v>
      </c>
      <c r="E13" s="232">
        <v>-1</v>
      </c>
      <c r="F13" s="232">
        <v>-1</v>
      </c>
      <c r="G13" s="341">
        <v>-2</v>
      </c>
      <c r="H13" s="232">
        <v>0</v>
      </c>
      <c r="I13" s="232">
        <v>0</v>
      </c>
      <c r="J13" s="232">
        <v>1</v>
      </c>
      <c r="K13" s="232">
        <v>-1</v>
      </c>
      <c r="L13" s="341">
        <v>0</v>
      </c>
      <c r="M13" s="232">
        <v>0</v>
      </c>
      <c r="N13" s="232">
        <v>-1</v>
      </c>
      <c r="O13" s="232">
        <v>-1</v>
      </c>
      <c r="P13" s="232">
        <v>0</v>
      </c>
      <c r="Q13" s="341">
        <v>-2</v>
      </c>
      <c r="R13" s="232">
        <v>1</v>
      </c>
      <c r="S13" s="232">
        <v>0</v>
      </c>
      <c r="T13" s="232"/>
      <c r="U13" s="232"/>
      <c r="V13" s="341"/>
    </row>
    <row r="14" spans="2:22" s="23" customFormat="1" ht="10.5" thickBot="1">
      <c r="B14" s="69" t="s">
        <v>220</v>
      </c>
      <c r="C14" s="254">
        <v>44</v>
      </c>
      <c r="D14" s="254">
        <v>38</v>
      </c>
      <c r="E14" s="254">
        <v>35</v>
      </c>
      <c r="F14" s="254">
        <v>19</v>
      </c>
      <c r="G14" s="349">
        <v>136</v>
      </c>
      <c r="H14" s="254">
        <v>12</v>
      </c>
      <c r="I14" s="254">
        <v>55</v>
      </c>
      <c r="J14" s="254">
        <v>34</v>
      </c>
      <c r="K14" s="254">
        <v>42</v>
      </c>
      <c r="L14" s="349">
        <v>143</v>
      </c>
      <c r="M14" s="254">
        <v>81</v>
      </c>
      <c r="N14" s="254">
        <v>95</v>
      </c>
      <c r="O14" s="254">
        <v>90</v>
      </c>
      <c r="P14" s="254">
        <v>122</v>
      </c>
      <c r="Q14" s="349">
        <v>388</v>
      </c>
      <c r="R14" s="254">
        <v>107</v>
      </c>
      <c r="S14" s="254">
        <v>88</v>
      </c>
      <c r="T14" s="254"/>
      <c r="U14" s="254"/>
      <c r="V14" s="349"/>
    </row>
    <row r="15" spans="2:22" s="23" customFormat="1" ht="21.5" thickBot="1">
      <c r="B15" s="152" t="s">
        <v>221</v>
      </c>
      <c r="C15" s="250">
        <v>708</v>
      </c>
      <c r="D15" s="250">
        <v>708</v>
      </c>
      <c r="E15" s="250">
        <v>721</v>
      </c>
      <c r="F15" s="250">
        <v>177</v>
      </c>
      <c r="G15" s="313">
        <v>2314.0000000000018</v>
      </c>
      <c r="H15" s="250">
        <v>766</v>
      </c>
      <c r="I15" s="250">
        <v>251</v>
      </c>
      <c r="J15" s="250">
        <v>502</v>
      </c>
      <c r="K15" s="250">
        <v>790</v>
      </c>
      <c r="L15" s="313">
        <v>2309</v>
      </c>
      <c r="M15" s="250">
        <v>872</v>
      </c>
      <c r="N15" s="250">
        <v>1021</v>
      </c>
      <c r="O15" s="250">
        <v>1013</v>
      </c>
      <c r="P15" s="250">
        <v>1389</v>
      </c>
      <c r="Q15" s="313">
        <v>4295</v>
      </c>
      <c r="R15" s="250">
        <v>451</v>
      </c>
      <c r="S15" s="250">
        <v>1643</v>
      </c>
      <c r="T15" s="250"/>
      <c r="U15" s="250"/>
      <c r="V15" s="313"/>
    </row>
    <row r="16" spans="2:22" s="150" customFormat="1" ht="21.5" thickBot="1">
      <c r="B16" s="153" t="s">
        <v>222</v>
      </c>
      <c r="C16" s="247">
        <v>701</v>
      </c>
      <c r="D16" s="247">
        <v>703</v>
      </c>
      <c r="E16" s="247">
        <v>712</v>
      </c>
      <c r="F16" s="247">
        <v>149</v>
      </c>
      <c r="G16" s="346">
        <v>2265.0000000000018</v>
      </c>
      <c r="H16" s="247">
        <v>766</v>
      </c>
      <c r="I16" s="247">
        <v>251</v>
      </c>
      <c r="J16" s="247">
        <v>501</v>
      </c>
      <c r="K16" s="247">
        <v>781</v>
      </c>
      <c r="L16" s="346">
        <v>2299</v>
      </c>
      <c r="M16" s="247">
        <v>872</v>
      </c>
      <c r="N16" s="247">
        <v>1021</v>
      </c>
      <c r="O16" s="247">
        <v>1013</v>
      </c>
      <c r="P16" s="247">
        <v>1419</v>
      </c>
      <c r="Q16" s="346">
        <v>4325</v>
      </c>
      <c r="R16" s="247">
        <v>451</v>
      </c>
      <c r="S16" s="247">
        <v>1643</v>
      </c>
      <c r="T16" s="247"/>
      <c r="U16" s="247"/>
      <c r="V16" s="346"/>
    </row>
    <row r="17" spans="2:22" s="150" customFormat="1" ht="11" thickBot="1">
      <c r="B17" s="510" t="s">
        <v>223</v>
      </c>
      <c r="C17" s="250">
        <v>720</v>
      </c>
      <c r="D17" s="250">
        <v>692</v>
      </c>
      <c r="E17" s="250">
        <v>680</v>
      </c>
      <c r="F17" s="250">
        <v>187</v>
      </c>
      <c r="G17" s="313">
        <v>2279.0000000000018</v>
      </c>
      <c r="H17" s="250">
        <v>640</v>
      </c>
      <c r="I17" s="250">
        <v>311</v>
      </c>
      <c r="J17" s="250">
        <v>498</v>
      </c>
      <c r="K17" s="250">
        <v>756</v>
      </c>
      <c r="L17" s="313">
        <v>2205</v>
      </c>
      <c r="M17" s="250">
        <v>940</v>
      </c>
      <c r="N17" s="250">
        <v>1061</v>
      </c>
      <c r="O17" s="250">
        <v>1043</v>
      </c>
      <c r="P17" s="250">
        <v>1475</v>
      </c>
      <c r="Q17" s="313">
        <v>4519</v>
      </c>
      <c r="R17" s="250">
        <v>546</v>
      </c>
      <c r="S17" s="250">
        <v>1633</v>
      </c>
      <c r="T17" s="250"/>
      <c r="U17" s="250"/>
      <c r="V17" s="313"/>
    </row>
    <row r="18" spans="2:22" s="23" customFormat="1" ht="11" thickBot="1">
      <c r="B18" s="178" t="s">
        <v>224</v>
      </c>
      <c r="C18" s="250">
        <v>515</v>
      </c>
      <c r="D18" s="250">
        <v>510</v>
      </c>
      <c r="E18" s="250">
        <v>516</v>
      </c>
      <c r="F18" s="250">
        <v>-36</v>
      </c>
      <c r="G18" s="313">
        <v>1505</v>
      </c>
      <c r="H18" s="250">
        <v>539</v>
      </c>
      <c r="I18" s="250">
        <v>20</v>
      </c>
      <c r="J18" s="250">
        <v>278</v>
      </c>
      <c r="K18" s="250">
        <v>558</v>
      </c>
      <c r="L18" s="313">
        <v>1395</v>
      </c>
      <c r="M18" s="250">
        <v>623</v>
      </c>
      <c r="N18" s="250">
        <v>788</v>
      </c>
      <c r="O18" s="250">
        <v>772</v>
      </c>
      <c r="P18" s="250">
        <v>1083</v>
      </c>
      <c r="Q18" s="313">
        <v>3266</v>
      </c>
      <c r="R18" s="250">
        <v>182</v>
      </c>
      <c r="S18" s="250">
        <v>1370</v>
      </c>
      <c r="T18" s="250"/>
      <c r="U18" s="250"/>
      <c r="V18" s="313"/>
    </row>
    <row r="19" spans="2:22" s="150" customFormat="1" ht="11" thickBot="1">
      <c r="B19" s="153" t="s">
        <v>225</v>
      </c>
      <c r="C19" s="247">
        <v>508</v>
      </c>
      <c r="D19" s="247">
        <v>505</v>
      </c>
      <c r="E19" s="247">
        <v>507</v>
      </c>
      <c r="F19" s="247">
        <v>-64</v>
      </c>
      <c r="G19" s="346">
        <v>1456</v>
      </c>
      <c r="H19" s="247">
        <v>539</v>
      </c>
      <c r="I19" s="247">
        <v>20</v>
      </c>
      <c r="J19" s="247">
        <v>277</v>
      </c>
      <c r="K19" s="247">
        <v>549</v>
      </c>
      <c r="L19" s="346">
        <v>1385</v>
      </c>
      <c r="M19" s="247">
        <v>623</v>
      </c>
      <c r="N19" s="247">
        <v>788</v>
      </c>
      <c r="O19" s="247">
        <v>772</v>
      </c>
      <c r="P19" s="247">
        <v>1113</v>
      </c>
      <c r="Q19" s="346">
        <v>3296</v>
      </c>
      <c r="R19" s="247">
        <v>182</v>
      </c>
      <c r="S19" s="247">
        <v>1370</v>
      </c>
      <c r="T19" s="247"/>
      <c r="U19" s="247"/>
      <c r="V19" s="346"/>
    </row>
    <row r="20" spans="2:22" s="150" customFormat="1" ht="11" thickBot="1">
      <c r="B20" s="178" t="s">
        <v>226</v>
      </c>
      <c r="C20" s="250">
        <v>527</v>
      </c>
      <c r="D20" s="250">
        <v>494</v>
      </c>
      <c r="E20" s="250">
        <v>475</v>
      </c>
      <c r="F20" s="250">
        <v>-26</v>
      </c>
      <c r="G20" s="313">
        <v>1470</v>
      </c>
      <c r="H20" s="250">
        <v>413</v>
      </c>
      <c r="I20" s="250">
        <v>80</v>
      </c>
      <c r="J20" s="250">
        <v>274</v>
      </c>
      <c r="K20" s="250">
        <v>524</v>
      </c>
      <c r="L20" s="313">
        <v>1291</v>
      </c>
      <c r="M20" s="250">
        <v>691</v>
      </c>
      <c r="N20" s="250">
        <v>828</v>
      </c>
      <c r="O20" s="250">
        <v>802</v>
      </c>
      <c r="P20" s="250">
        <v>1169</v>
      </c>
      <c r="Q20" s="313">
        <v>3490</v>
      </c>
      <c r="R20" s="250">
        <v>277</v>
      </c>
      <c r="S20" s="250">
        <v>1360</v>
      </c>
      <c r="T20" s="250"/>
      <c r="U20" s="250"/>
      <c r="V20" s="313"/>
    </row>
    <row r="21" spans="2:22" s="23" customFormat="1" ht="10">
      <c r="B21" s="137" t="s">
        <v>608</v>
      </c>
      <c r="C21" s="256">
        <v>138</v>
      </c>
      <c r="D21" s="256">
        <v>115</v>
      </c>
      <c r="E21" s="256">
        <v>213</v>
      </c>
      <c r="F21" s="256">
        <v>484</v>
      </c>
      <c r="G21" s="350">
        <v>950</v>
      </c>
      <c r="H21" s="256">
        <v>240</v>
      </c>
      <c r="I21" s="256">
        <v>571</v>
      </c>
      <c r="J21" s="256">
        <v>344</v>
      </c>
      <c r="K21" s="256">
        <v>757</v>
      </c>
      <c r="L21" s="350">
        <v>1912</v>
      </c>
      <c r="M21" s="256">
        <v>523</v>
      </c>
      <c r="N21" s="256">
        <v>871</v>
      </c>
      <c r="O21" s="256">
        <v>819</v>
      </c>
      <c r="P21" s="256">
        <v>838</v>
      </c>
      <c r="Q21" s="350">
        <v>3051</v>
      </c>
      <c r="R21" s="256">
        <v>1312</v>
      </c>
      <c r="S21" s="256">
        <v>1146</v>
      </c>
      <c r="T21" s="256"/>
      <c r="U21" s="256"/>
      <c r="V21" s="350"/>
    </row>
    <row r="22" spans="2:22" s="150" customFormat="1" ht="10.5">
      <c r="B22" s="189" t="s">
        <v>227</v>
      </c>
      <c r="C22" s="232">
        <v>1363</v>
      </c>
      <c r="D22" s="232">
        <v>1298</v>
      </c>
      <c r="E22" s="232">
        <v>1342</v>
      </c>
      <c r="F22" s="232">
        <v>1184</v>
      </c>
      <c r="G22" s="341">
        <v>5187</v>
      </c>
      <c r="H22" s="232">
        <v>1303</v>
      </c>
      <c r="I22" s="232">
        <v>1081</v>
      </c>
      <c r="J22" s="232">
        <v>1337</v>
      </c>
      <c r="K22" s="232">
        <v>1385</v>
      </c>
      <c r="L22" s="341">
        <v>5106</v>
      </c>
      <c r="M22" s="232">
        <v>1271</v>
      </c>
      <c r="N22" s="232">
        <v>1039</v>
      </c>
      <c r="O22" s="232">
        <v>1309</v>
      </c>
      <c r="P22" s="232">
        <v>1287</v>
      </c>
      <c r="Q22" s="341">
        <v>4906</v>
      </c>
      <c r="R22" s="232">
        <v>1397</v>
      </c>
      <c r="S22" s="232">
        <v>1362</v>
      </c>
      <c r="T22" s="232"/>
      <c r="U22" s="232"/>
      <c r="V22" s="341"/>
    </row>
    <row r="23" spans="2:22" ht="8.25" customHeight="1">
      <c r="C23" s="15"/>
      <c r="D23" s="15"/>
      <c r="E23" s="15"/>
      <c r="F23" s="15"/>
      <c r="G23" s="15"/>
      <c r="H23" s="15"/>
      <c r="I23" s="15"/>
      <c r="J23" s="15"/>
      <c r="K23" s="15"/>
      <c r="L23" s="15"/>
      <c r="M23" s="15"/>
      <c r="N23" s="15"/>
      <c r="O23" s="15"/>
      <c r="P23" s="15"/>
      <c r="Q23" s="15"/>
      <c r="R23" s="15"/>
      <c r="S23" s="15"/>
      <c r="T23" s="15"/>
      <c r="U23" s="15"/>
      <c r="V23" s="15"/>
    </row>
    <row r="24" spans="2:22">
      <c r="B24" s="101" t="s">
        <v>621</v>
      </c>
      <c r="C24" s="15"/>
      <c r="D24" s="15"/>
      <c r="E24" s="15"/>
      <c r="F24" s="15"/>
      <c r="G24" s="15"/>
      <c r="H24" s="15"/>
      <c r="I24" s="15"/>
      <c r="J24" s="15"/>
      <c r="K24" s="15"/>
      <c r="L24" s="15"/>
      <c r="M24" s="15"/>
      <c r="N24" s="15"/>
      <c r="O24" s="15"/>
      <c r="P24" s="15"/>
      <c r="Q24" s="15"/>
      <c r="R24" s="15"/>
      <c r="S24" s="15"/>
      <c r="T24" s="15"/>
      <c r="U24" s="15"/>
      <c r="V24" s="15"/>
    </row>
    <row r="25" spans="2:22">
      <c r="B25" s="23"/>
    </row>
  </sheetData>
  <printOptions horizontalCentered="1"/>
  <pageMargins left="0.43307086614173229" right="0.74803149606299213" top="0.98425196850393704" bottom="0.98425196850393704" header="0.51181102362204722" footer="0.51181102362204722"/>
  <pageSetup paperSize="9" scale="6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22"/>
  <sheetViews>
    <sheetView showGridLines="0" view="pageBreakPreview" topLeftCell="A2" zoomScaleNormal="100" zoomScaleSheetLayoutView="100" workbookViewId="0">
      <pane xSplit="2" ySplit="4" topLeftCell="I6" activePane="bottomRight" state="frozen"/>
      <selection activeCell="A2" sqref="A2"/>
      <selection pane="topRight" activeCell="C2" sqref="C2"/>
      <selection pane="bottomLeft" activeCell="A6" sqref="A6"/>
      <selection pane="bottomRight" activeCell="B2" sqref="B2"/>
    </sheetView>
  </sheetViews>
  <sheetFormatPr defaultColWidth="9.1796875" defaultRowHeight="12.5" outlineLevelCol="1"/>
  <cols>
    <col min="1" max="1" width="1.26953125" customWidth="1"/>
    <col min="2" max="2" width="61" style="54" customWidth="1"/>
    <col min="3" max="19" width="9.453125" style="7" customWidth="1"/>
    <col min="20" max="22" width="9.453125" style="7" hidden="1" customWidth="1" outlineLevel="1"/>
    <col min="23" max="23" width="9.1796875" style="7" collapsed="1"/>
    <col min="24" max="16384" width="9.1796875" style="7"/>
  </cols>
  <sheetData>
    <row r="2" spans="2:22" ht="15.5">
      <c r="B2" s="513" t="s">
        <v>611</v>
      </c>
      <c r="M2" s="7" t="s">
        <v>680</v>
      </c>
      <c r="R2" s="7" t="s">
        <v>680</v>
      </c>
    </row>
    <row r="3" spans="2:22" ht="10" customHeight="1"/>
    <row r="4" spans="2:22" s="79" customFormat="1" ht="21" customHeight="1">
      <c r="B4" s="45" t="s">
        <v>202</v>
      </c>
      <c r="C4" s="45" t="s">
        <v>590</v>
      </c>
      <c r="D4" s="45" t="s">
        <v>591</v>
      </c>
      <c r="E4" s="45" t="s">
        <v>592</v>
      </c>
      <c r="F4" s="45" t="s">
        <v>593</v>
      </c>
      <c r="G4" s="45" t="s">
        <v>594</v>
      </c>
      <c r="H4" s="45" t="s">
        <v>595</v>
      </c>
      <c r="I4" s="45" t="s">
        <v>708</v>
      </c>
      <c r="J4" s="45" t="s">
        <v>567</v>
      </c>
      <c r="K4" s="45" t="s">
        <v>568</v>
      </c>
      <c r="L4" s="45" t="s">
        <v>569</v>
      </c>
      <c r="M4" s="45" t="s">
        <v>707</v>
      </c>
      <c r="N4" s="45" t="s">
        <v>667</v>
      </c>
      <c r="O4" s="45" t="s">
        <v>668</v>
      </c>
      <c r="P4" s="45" t="s">
        <v>669</v>
      </c>
      <c r="Q4" s="45" t="s">
        <v>670</v>
      </c>
      <c r="R4" s="45" t="s">
        <v>715</v>
      </c>
      <c r="S4" s="45" t="s">
        <v>717</v>
      </c>
      <c r="T4" s="45" t="s">
        <v>718</v>
      </c>
      <c r="U4" s="45" t="s">
        <v>719</v>
      </c>
      <c r="V4" s="45" t="s">
        <v>720</v>
      </c>
    </row>
    <row r="5" spans="2:22" s="88" customFormat="1" ht="7" customHeight="1">
      <c r="B5" s="187"/>
      <c r="C5" s="187"/>
      <c r="D5" s="187"/>
      <c r="E5" s="187"/>
      <c r="F5" s="187"/>
      <c r="G5" s="187"/>
      <c r="H5" s="187"/>
      <c r="I5" s="187"/>
      <c r="J5" s="187"/>
      <c r="K5" s="187"/>
      <c r="L5" s="187"/>
      <c r="M5" s="187"/>
      <c r="N5" s="187"/>
      <c r="O5" s="187"/>
      <c r="P5" s="187"/>
      <c r="Q5" s="187"/>
      <c r="R5" s="187"/>
      <c r="S5" s="187"/>
      <c r="T5" s="187"/>
      <c r="U5" s="187"/>
      <c r="V5" s="187"/>
    </row>
    <row r="6" spans="2:22" s="23" customFormat="1" ht="10.5">
      <c r="B6" s="153" t="s">
        <v>541</v>
      </c>
      <c r="C6" s="247">
        <v>1155</v>
      </c>
      <c r="D6" s="247">
        <v>1263</v>
      </c>
      <c r="E6" s="247">
        <v>1245</v>
      </c>
      <c r="F6" s="247">
        <v>1310</v>
      </c>
      <c r="G6" s="346">
        <v>4973</v>
      </c>
      <c r="H6" s="247">
        <v>1372</v>
      </c>
      <c r="I6" s="247">
        <v>3095</v>
      </c>
      <c r="J6" s="247">
        <v>4306</v>
      </c>
      <c r="K6" s="247">
        <v>4689</v>
      </c>
      <c r="L6" s="346">
        <v>13462</v>
      </c>
      <c r="M6" s="247">
        <v>4795</v>
      </c>
      <c r="N6" s="247">
        <v>4425</v>
      </c>
      <c r="O6" s="247">
        <v>4703</v>
      </c>
      <c r="P6" s="247">
        <v>5590</v>
      </c>
      <c r="Q6" s="346">
        <v>19513</v>
      </c>
      <c r="R6" s="247">
        <v>7561</v>
      </c>
      <c r="S6" s="247">
        <v>7851</v>
      </c>
      <c r="T6" s="247"/>
      <c r="U6" s="247"/>
      <c r="V6" s="346"/>
    </row>
    <row r="7" spans="2:22" s="23" customFormat="1" ht="10">
      <c r="B7" s="190" t="s">
        <v>542</v>
      </c>
      <c r="C7" s="253">
        <v>329</v>
      </c>
      <c r="D7" s="253">
        <v>440</v>
      </c>
      <c r="E7" s="253">
        <v>466</v>
      </c>
      <c r="F7" s="253">
        <v>499</v>
      </c>
      <c r="G7" s="347">
        <v>1734</v>
      </c>
      <c r="H7" s="253">
        <v>493</v>
      </c>
      <c r="I7" s="253">
        <v>2366</v>
      </c>
      <c r="J7" s="253">
        <v>3452</v>
      </c>
      <c r="K7" s="253">
        <v>3784</v>
      </c>
      <c r="L7" s="347">
        <v>10095</v>
      </c>
      <c r="M7" s="253">
        <v>3905</v>
      </c>
      <c r="N7" s="253">
        <v>3713</v>
      </c>
      <c r="O7" s="253">
        <v>3805</v>
      </c>
      <c r="P7" s="253">
        <v>4616</v>
      </c>
      <c r="Q7" s="347">
        <v>16039</v>
      </c>
      <c r="R7" s="253">
        <v>5770</v>
      </c>
      <c r="S7" s="253">
        <v>5681</v>
      </c>
      <c r="T7" s="253"/>
      <c r="U7" s="253"/>
      <c r="V7" s="347"/>
    </row>
    <row r="8" spans="2:22" s="23" customFormat="1" ht="10">
      <c r="B8" s="80" t="s">
        <v>543</v>
      </c>
      <c r="C8" s="230">
        <v>826</v>
      </c>
      <c r="D8" s="230">
        <v>823</v>
      </c>
      <c r="E8" s="230">
        <v>779</v>
      </c>
      <c r="F8" s="230">
        <v>811</v>
      </c>
      <c r="G8" s="340">
        <v>3239</v>
      </c>
      <c r="H8" s="230">
        <v>879</v>
      </c>
      <c r="I8" s="230">
        <v>729</v>
      </c>
      <c r="J8" s="230">
        <v>854</v>
      </c>
      <c r="K8" s="230">
        <v>905</v>
      </c>
      <c r="L8" s="340">
        <v>3367</v>
      </c>
      <c r="M8" s="230">
        <v>890</v>
      </c>
      <c r="N8" s="230">
        <v>712</v>
      </c>
      <c r="O8" s="230">
        <v>898</v>
      </c>
      <c r="P8" s="230">
        <v>974</v>
      </c>
      <c r="Q8" s="340">
        <v>3474</v>
      </c>
      <c r="R8" s="230">
        <v>1791</v>
      </c>
      <c r="S8" s="230">
        <v>2170</v>
      </c>
      <c r="T8" s="230"/>
      <c r="U8" s="230"/>
      <c r="V8" s="340"/>
    </row>
    <row r="9" spans="2:22" s="23" customFormat="1" ht="10.5">
      <c r="B9" s="184" t="s">
        <v>448</v>
      </c>
      <c r="C9" s="246">
        <v>-1024</v>
      </c>
      <c r="D9" s="246">
        <v>-926</v>
      </c>
      <c r="E9" s="246">
        <v>-832</v>
      </c>
      <c r="F9" s="246">
        <v>-1004</v>
      </c>
      <c r="G9" s="348">
        <v>-3786</v>
      </c>
      <c r="H9" s="246">
        <v>-1002</v>
      </c>
      <c r="I9" s="246">
        <v>-2646</v>
      </c>
      <c r="J9" s="246">
        <v>-3675</v>
      </c>
      <c r="K9" s="246">
        <v>-4033</v>
      </c>
      <c r="L9" s="348">
        <v>-11356</v>
      </c>
      <c r="M9" s="246">
        <v>-4280</v>
      </c>
      <c r="N9" s="246">
        <v>-3945</v>
      </c>
      <c r="O9" s="246">
        <v>-4269</v>
      </c>
      <c r="P9" s="246">
        <v>-6382</v>
      </c>
      <c r="Q9" s="348">
        <v>-18876</v>
      </c>
      <c r="R9" s="246">
        <v>-6438</v>
      </c>
      <c r="S9" s="246">
        <v>-7125</v>
      </c>
      <c r="T9" s="246"/>
      <c r="U9" s="246"/>
      <c r="V9" s="348"/>
    </row>
    <row r="10" spans="2:22" s="23" customFormat="1" ht="10">
      <c r="B10" s="70" t="s">
        <v>634</v>
      </c>
      <c r="C10" s="230">
        <v>7</v>
      </c>
      <c r="D10" s="230">
        <v>7</v>
      </c>
      <c r="E10" s="230">
        <v>6</v>
      </c>
      <c r="F10" s="230">
        <v>-4</v>
      </c>
      <c r="G10" s="340">
        <v>16</v>
      </c>
      <c r="H10" s="230">
        <v>2</v>
      </c>
      <c r="I10" s="230">
        <v>4099</v>
      </c>
      <c r="J10" s="230">
        <v>55</v>
      </c>
      <c r="K10" s="230">
        <v>448</v>
      </c>
      <c r="L10" s="340">
        <v>4604</v>
      </c>
      <c r="M10" s="230">
        <v>377</v>
      </c>
      <c r="N10" s="230">
        <v>329</v>
      </c>
      <c r="O10" s="230">
        <v>269</v>
      </c>
      <c r="P10" s="230">
        <v>663</v>
      </c>
      <c r="Q10" s="340">
        <v>1638</v>
      </c>
      <c r="R10" s="230">
        <v>244</v>
      </c>
      <c r="S10" s="230">
        <v>160</v>
      </c>
      <c r="T10" s="230"/>
      <c r="U10" s="230"/>
      <c r="V10" s="340"/>
    </row>
    <row r="11" spans="2:22" s="23" customFormat="1" ht="10">
      <c r="B11" s="70" t="s">
        <v>218</v>
      </c>
      <c r="C11" s="230">
        <v>-6</v>
      </c>
      <c r="D11" s="230">
        <v>-18</v>
      </c>
      <c r="E11" s="230">
        <v>-12</v>
      </c>
      <c r="F11" s="230">
        <v>-40</v>
      </c>
      <c r="G11" s="340">
        <v>-76</v>
      </c>
      <c r="H11" s="230">
        <v>-2</v>
      </c>
      <c r="I11" s="230">
        <v>-15</v>
      </c>
      <c r="J11" s="230">
        <v>-35</v>
      </c>
      <c r="K11" s="230">
        <v>-120</v>
      </c>
      <c r="L11" s="340">
        <v>-172</v>
      </c>
      <c r="M11" s="230">
        <v>-44</v>
      </c>
      <c r="N11" s="230">
        <v>-95</v>
      </c>
      <c r="O11" s="230">
        <v>-51</v>
      </c>
      <c r="P11" s="230">
        <v>-224</v>
      </c>
      <c r="Q11" s="340">
        <v>-414</v>
      </c>
      <c r="R11" s="230">
        <v>-787</v>
      </c>
      <c r="S11" s="230">
        <v>-145</v>
      </c>
      <c r="T11" s="230"/>
      <c r="U11" s="230"/>
      <c r="V11" s="340"/>
    </row>
    <row r="12" spans="2:22" s="23" customFormat="1" ht="10">
      <c r="B12" s="314" t="s">
        <v>219</v>
      </c>
      <c r="C12" s="253">
        <v>1</v>
      </c>
      <c r="D12" s="253">
        <v>-11</v>
      </c>
      <c r="E12" s="253">
        <v>-6</v>
      </c>
      <c r="F12" s="253">
        <v>-44</v>
      </c>
      <c r="G12" s="347">
        <v>-60</v>
      </c>
      <c r="H12" s="253">
        <v>0</v>
      </c>
      <c r="I12" s="253">
        <v>4084</v>
      </c>
      <c r="J12" s="253">
        <v>20</v>
      </c>
      <c r="K12" s="253">
        <v>328</v>
      </c>
      <c r="L12" s="347">
        <v>4432</v>
      </c>
      <c r="M12" s="253">
        <v>333</v>
      </c>
      <c r="N12" s="253">
        <v>234</v>
      </c>
      <c r="O12" s="253">
        <v>218</v>
      </c>
      <c r="P12" s="253">
        <v>439</v>
      </c>
      <c r="Q12" s="347">
        <v>1224</v>
      </c>
      <c r="R12" s="253">
        <v>-543</v>
      </c>
      <c r="S12" s="253">
        <v>15</v>
      </c>
      <c r="T12" s="253"/>
      <c r="U12" s="253"/>
      <c r="V12" s="347"/>
    </row>
    <row r="13" spans="2:22" s="23" customFormat="1" ht="10">
      <c r="B13" s="189" t="s">
        <v>490</v>
      </c>
      <c r="C13" s="232">
        <v>1</v>
      </c>
      <c r="D13" s="232">
        <v>0</v>
      </c>
      <c r="E13" s="232">
        <v>-1</v>
      </c>
      <c r="F13" s="232">
        <v>0</v>
      </c>
      <c r="G13" s="341">
        <v>0</v>
      </c>
      <c r="H13" s="232">
        <v>1</v>
      </c>
      <c r="I13" s="232">
        <v>-11</v>
      </c>
      <c r="J13" s="232">
        <v>-8</v>
      </c>
      <c r="K13" s="232">
        <v>-9</v>
      </c>
      <c r="L13" s="341">
        <v>-27</v>
      </c>
      <c r="M13" s="232">
        <v>16</v>
      </c>
      <c r="N13" s="232">
        <v>-53</v>
      </c>
      <c r="O13" s="232">
        <v>-15</v>
      </c>
      <c r="P13" s="232">
        <v>-17</v>
      </c>
      <c r="Q13" s="341">
        <v>-69</v>
      </c>
      <c r="R13" s="232">
        <v>-20</v>
      </c>
      <c r="S13" s="232">
        <v>-12</v>
      </c>
      <c r="T13" s="232"/>
      <c r="U13" s="232"/>
      <c r="V13" s="341"/>
    </row>
    <row r="14" spans="2:22" s="23" customFormat="1" ht="10.5" thickBot="1">
      <c r="B14" s="69" t="s">
        <v>220</v>
      </c>
      <c r="C14" s="254">
        <v>0</v>
      </c>
      <c r="D14" s="254">
        <v>0</v>
      </c>
      <c r="E14" s="254">
        <v>0</v>
      </c>
      <c r="F14" s="254">
        <v>0</v>
      </c>
      <c r="G14" s="349">
        <v>0</v>
      </c>
      <c r="H14" s="254">
        <v>0</v>
      </c>
      <c r="I14" s="254">
        <v>0</v>
      </c>
      <c r="J14" s="254">
        <v>1</v>
      </c>
      <c r="K14" s="254">
        <v>5</v>
      </c>
      <c r="L14" s="349">
        <v>6</v>
      </c>
      <c r="M14" s="254">
        <v>0</v>
      </c>
      <c r="N14" s="254">
        <v>112</v>
      </c>
      <c r="O14" s="254">
        <v>9</v>
      </c>
      <c r="P14" s="254">
        <v>102</v>
      </c>
      <c r="Q14" s="349">
        <v>223</v>
      </c>
      <c r="R14" s="254">
        <v>34</v>
      </c>
      <c r="S14" s="254">
        <v>14</v>
      </c>
      <c r="T14" s="254"/>
      <c r="U14" s="254"/>
      <c r="V14" s="349"/>
    </row>
    <row r="15" spans="2:22" s="23" customFormat="1" ht="21.5" thickBot="1">
      <c r="B15" s="152" t="s">
        <v>612</v>
      </c>
      <c r="C15" s="250">
        <v>242</v>
      </c>
      <c r="D15" s="250">
        <v>432</v>
      </c>
      <c r="E15" s="250">
        <v>514</v>
      </c>
      <c r="F15" s="250">
        <v>382</v>
      </c>
      <c r="G15" s="313">
        <v>1570</v>
      </c>
      <c r="H15" s="250">
        <v>488</v>
      </c>
      <c r="I15" s="250">
        <v>4821</v>
      </c>
      <c r="J15" s="250">
        <v>1022</v>
      </c>
      <c r="K15" s="250">
        <v>1371</v>
      </c>
      <c r="L15" s="313">
        <v>7702</v>
      </c>
      <c r="M15" s="250">
        <v>1259</v>
      </c>
      <c r="N15" s="250">
        <v>1215</v>
      </c>
      <c r="O15" s="250">
        <v>1042</v>
      </c>
      <c r="P15" s="250">
        <v>164</v>
      </c>
      <c r="Q15" s="313">
        <v>3680</v>
      </c>
      <c r="R15" s="250">
        <v>1004</v>
      </c>
      <c r="S15" s="250">
        <v>1176</v>
      </c>
      <c r="T15" s="250"/>
      <c r="U15" s="250"/>
      <c r="V15" s="313"/>
    </row>
    <row r="16" spans="2:22" s="150" customFormat="1" ht="11" thickBot="1">
      <c r="B16" s="153" t="s">
        <v>613</v>
      </c>
      <c r="C16" s="247">
        <v>238</v>
      </c>
      <c r="D16" s="247">
        <v>432</v>
      </c>
      <c r="E16" s="247">
        <v>514</v>
      </c>
      <c r="F16" s="247">
        <v>379</v>
      </c>
      <c r="G16" s="346">
        <v>1563</v>
      </c>
      <c r="H16" s="247">
        <v>488</v>
      </c>
      <c r="I16" s="247">
        <v>4819</v>
      </c>
      <c r="J16" s="247">
        <v>1021</v>
      </c>
      <c r="K16" s="247">
        <v>1369</v>
      </c>
      <c r="L16" s="346">
        <v>7697</v>
      </c>
      <c r="M16" s="247">
        <v>1259</v>
      </c>
      <c r="N16" s="247">
        <v>1153</v>
      </c>
      <c r="O16" s="247">
        <v>1044</v>
      </c>
      <c r="P16" s="247">
        <v>147</v>
      </c>
      <c r="Q16" s="346">
        <v>3603</v>
      </c>
      <c r="R16" s="247">
        <v>1004</v>
      </c>
      <c r="S16" s="247">
        <v>1161</v>
      </c>
      <c r="T16" s="247"/>
      <c r="U16" s="247"/>
      <c r="V16" s="346"/>
    </row>
    <row r="17" spans="2:22" s="23" customFormat="1" ht="11" thickBot="1">
      <c r="B17" s="178" t="s">
        <v>614</v>
      </c>
      <c r="C17" s="250">
        <v>137</v>
      </c>
      <c r="D17" s="250">
        <v>326</v>
      </c>
      <c r="E17" s="250">
        <v>406</v>
      </c>
      <c r="F17" s="250">
        <v>264</v>
      </c>
      <c r="G17" s="313">
        <v>1133</v>
      </c>
      <c r="H17" s="250">
        <v>371</v>
      </c>
      <c r="I17" s="250">
        <v>4524</v>
      </c>
      <c r="J17" s="250">
        <v>645</v>
      </c>
      <c r="K17" s="250">
        <v>982</v>
      </c>
      <c r="L17" s="313">
        <v>6522</v>
      </c>
      <c r="M17" s="250">
        <v>864</v>
      </c>
      <c r="N17" s="250">
        <v>835</v>
      </c>
      <c r="O17" s="250">
        <v>644</v>
      </c>
      <c r="P17" s="250">
        <v>-251</v>
      </c>
      <c r="Q17" s="313">
        <v>2092</v>
      </c>
      <c r="R17" s="250">
        <v>594</v>
      </c>
      <c r="S17" s="250">
        <v>758</v>
      </c>
      <c r="T17" s="250"/>
      <c r="U17" s="250"/>
      <c r="V17" s="313"/>
    </row>
    <row r="18" spans="2:22" s="150" customFormat="1" ht="11" thickBot="1">
      <c r="B18" s="178" t="s">
        <v>615</v>
      </c>
      <c r="C18" s="250">
        <v>133</v>
      </c>
      <c r="D18" s="250">
        <v>326</v>
      </c>
      <c r="E18" s="250">
        <v>406</v>
      </c>
      <c r="F18" s="250">
        <v>262</v>
      </c>
      <c r="G18" s="313">
        <v>1127</v>
      </c>
      <c r="H18" s="250">
        <v>371</v>
      </c>
      <c r="I18" s="250">
        <v>4522</v>
      </c>
      <c r="J18" s="250">
        <v>644</v>
      </c>
      <c r="K18" s="250">
        <v>980</v>
      </c>
      <c r="L18" s="313">
        <v>6517</v>
      </c>
      <c r="M18" s="250">
        <v>864</v>
      </c>
      <c r="N18" s="250">
        <v>773</v>
      </c>
      <c r="O18" s="250">
        <v>646</v>
      </c>
      <c r="P18" s="250">
        <v>-268</v>
      </c>
      <c r="Q18" s="313">
        <v>2015</v>
      </c>
      <c r="R18" s="250">
        <v>594</v>
      </c>
      <c r="S18" s="250">
        <v>743</v>
      </c>
      <c r="T18" s="250"/>
      <c r="U18" s="250"/>
      <c r="V18" s="313"/>
    </row>
    <row r="19" spans="2:22" s="23" customFormat="1" ht="10">
      <c r="B19" s="137" t="s">
        <v>608</v>
      </c>
      <c r="C19" s="256">
        <v>30</v>
      </c>
      <c r="D19" s="256">
        <v>69</v>
      </c>
      <c r="E19" s="256">
        <v>89</v>
      </c>
      <c r="F19" s="256">
        <v>130</v>
      </c>
      <c r="G19" s="350">
        <v>318</v>
      </c>
      <c r="H19" s="256">
        <v>46</v>
      </c>
      <c r="I19" s="256">
        <v>421</v>
      </c>
      <c r="J19" s="256">
        <v>506</v>
      </c>
      <c r="K19" s="256">
        <v>749</v>
      </c>
      <c r="L19" s="350">
        <v>1722</v>
      </c>
      <c r="M19" s="256">
        <v>485</v>
      </c>
      <c r="N19" s="256">
        <v>690</v>
      </c>
      <c r="O19" s="256">
        <v>572</v>
      </c>
      <c r="P19" s="256">
        <v>869</v>
      </c>
      <c r="Q19" s="350">
        <v>2616</v>
      </c>
      <c r="R19" s="256">
        <v>435</v>
      </c>
      <c r="S19" s="256">
        <v>736</v>
      </c>
      <c r="T19" s="256"/>
      <c r="U19" s="256"/>
      <c r="V19" s="350"/>
    </row>
    <row r="20" spans="2:22" ht="6" customHeight="1">
      <c r="C20" s="15"/>
      <c r="D20" s="15"/>
      <c r="E20" s="15"/>
      <c r="F20" s="15"/>
      <c r="G20" s="15"/>
      <c r="H20" s="15"/>
      <c r="I20" s="15"/>
      <c r="J20" s="15"/>
      <c r="K20" s="15"/>
      <c r="L20" s="15"/>
      <c r="M20" s="15"/>
      <c r="N20" s="15"/>
      <c r="O20" s="15"/>
      <c r="P20" s="15"/>
      <c r="Q20" s="15"/>
      <c r="R20" s="15"/>
      <c r="S20" s="15"/>
      <c r="T20" s="15"/>
      <c r="U20" s="15"/>
      <c r="V20" s="15"/>
    </row>
    <row r="21" spans="2:22">
      <c r="B21" s="101" t="s">
        <v>621</v>
      </c>
      <c r="C21" s="15"/>
      <c r="D21" s="15"/>
      <c r="E21" s="15"/>
      <c r="F21" s="15"/>
      <c r="G21" s="15"/>
      <c r="H21" s="15"/>
      <c r="I21" s="15"/>
      <c r="J21" s="15"/>
      <c r="K21" s="15"/>
      <c r="L21" s="15"/>
      <c r="M21" s="15"/>
      <c r="N21" s="15"/>
      <c r="O21" s="15"/>
      <c r="P21" s="15"/>
      <c r="Q21" s="15"/>
      <c r="R21" s="15"/>
      <c r="S21" s="15"/>
      <c r="T21" s="15"/>
      <c r="U21" s="15"/>
      <c r="V21" s="15"/>
    </row>
    <row r="22" spans="2:22">
      <c r="B22" s="787" t="s">
        <v>661</v>
      </c>
      <c r="C22" s="787"/>
      <c r="D22" s="787"/>
      <c r="E22" s="787"/>
      <c r="F22" s="787"/>
      <c r="G22" s="787"/>
      <c r="H22" s="787"/>
      <c r="I22" s="787"/>
    </row>
  </sheetData>
  <mergeCells count="1">
    <mergeCell ref="B22:I22"/>
  </mergeCells>
  <printOptions horizontalCentered="1"/>
  <pageMargins left="0.43307086614173229" right="0.74803149606299213" top="0.98425196850393704" bottom="0.98425196850393704" header="0.51181102362204722" footer="0.51181102362204722"/>
  <pageSetup paperSize="9"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A25"/>
  <sheetViews>
    <sheetView showGridLines="0" view="pageBreakPreview" topLeftCell="A2" zoomScaleNormal="100" zoomScaleSheetLayoutView="100" workbookViewId="0">
      <pane xSplit="2" ySplit="4" topLeftCell="AI6"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outlineLevelCol="1"/>
  <cols>
    <col min="1" max="1" width="1.26953125" customWidth="1"/>
    <col min="2" max="2" width="46.1796875" style="54" customWidth="1"/>
    <col min="3" max="6" width="7.54296875" style="7" hidden="1" customWidth="1" outlineLevel="1"/>
    <col min="7" max="7" width="9.1796875" style="7" customWidth="1" collapsed="1"/>
    <col min="8" max="11" width="7.54296875" style="7" hidden="1" customWidth="1" outlineLevel="1"/>
    <col min="12" max="12" width="9.1796875" style="7" customWidth="1" collapsed="1"/>
    <col min="13" max="16" width="7.54296875" style="7" hidden="1" customWidth="1" outlineLevel="1"/>
    <col min="17" max="17" width="9.1796875" style="7" customWidth="1" collapsed="1"/>
    <col min="18" max="21" width="7.54296875" style="7" hidden="1" customWidth="1" outlineLevel="1"/>
    <col min="22" max="22" width="9.1796875" style="7" customWidth="1" collapsed="1"/>
    <col min="23" max="26" width="7.54296875" style="7" hidden="1" customWidth="1" outlineLevel="1"/>
    <col min="27" max="27" width="9.1796875" style="7" customWidth="1" collapsed="1"/>
    <col min="28" max="28" width="7.54296875" style="7" hidden="1" customWidth="1" outlineLevel="1" collapsed="1"/>
    <col min="29" max="31" width="7.54296875" style="7" hidden="1" customWidth="1" outlineLevel="1"/>
    <col min="32" max="32" width="9.1796875" style="7" customWidth="1" collapsed="1"/>
    <col min="33" max="36" width="7.54296875" style="7" customWidth="1"/>
    <col min="37" max="37" width="9.1796875" style="7" customWidth="1"/>
    <col min="38" max="41" width="7.54296875" style="7" customWidth="1"/>
    <col min="42" max="42" width="9.1796875" style="7" customWidth="1"/>
    <col min="43" max="46" width="7.54296875" style="7" customWidth="1"/>
    <col min="47" max="47" width="9.1796875" style="7" customWidth="1"/>
    <col min="48" max="49" width="7.54296875" style="7" customWidth="1"/>
    <col min="50" max="51" width="7.54296875" style="7" hidden="1" customWidth="1" outlineLevel="1"/>
    <col min="52" max="52" width="9.1796875" style="7" hidden="1" customWidth="1" outlineLevel="1"/>
    <col min="53" max="53" width="9.1796875" style="7" collapsed="1"/>
    <col min="54" max="16384" width="9.1796875" style="7"/>
  </cols>
  <sheetData>
    <row r="2" spans="2:52" ht="15.5">
      <c r="B2" s="513" t="s">
        <v>230</v>
      </c>
    </row>
    <row r="3" spans="2:52" ht="10" customHeight="1"/>
    <row r="4" spans="2:52" s="79" customFormat="1" ht="21" customHeight="1">
      <c r="B4" s="45" t="s">
        <v>202</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c r="AB4" s="45" t="s">
        <v>457</v>
      </c>
      <c r="AC4" s="45" t="s">
        <v>458</v>
      </c>
      <c r="AD4" s="45" t="s">
        <v>459</v>
      </c>
      <c r="AE4" s="45" t="s">
        <v>460</v>
      </c>
      <c r="AF4" s="45" t="s">
        <v>461</v>
      </c>
      <c r="AG4" s="45" t="s">
        <v>510</v>
      </c>
      <c r="AH4" s="45" t="s">
        <v>511</v>
      </c>
      <c r="AI4" s="45" t="s">
        <v>512</v>
      </c>
      <c r="AJ4" s="45" t="s">
        <v>513</v>
      </c>
      <c r="AK4" s="45" t="s">
        <v>514</v>
      </c>
      <c r="AL4" s="45" t="s">
        <v>565</v>
      </c>
      <c r="AM4" s="45" t="s">
        <v>566</v>
      </c>
      <c r="AN4" s="45" t="s">
        <v>567</v>
      </c>
      <c r="AO4" s="45" t="s">
        <v>568</v>
      </c>
      <c r="AP4" s="45" t="s">
        <v>569</v>
      </c>
      <c r="AQ4" s="45" t="s">
        <v>666</v>
      </c>
      <c r="AR4" s="45" t="s">
        <v>667</v>
      </c>
      <c r="AS4" s="45" t="s">
        <v>668</v>
      </c>
      <c r="AT4" s="45" t="s">
        <v>669</v>
      </c>
      <c r="AU4" s="45" t="s">
        <v>670</v>
      </c>
      <c r="AV4" s="45" t="s">
        <v>715</v>
      </c>
      <c r="AW4" s="45" t="s">
        <v>717</v>
      </c>
      <c r="AX4" s="45" t="s">
        <v>718</v>
      </c>
      <c r="AY4" s="45" t="s">
        <v>719</v>
      </c>
      <c r="AZ4" s="45" t="s">
        <v>720</v>
      </c>
    </row>
    <row r="5" spans="2:52" s="88" customFormat="1" ht="7"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row>
    <row r="6" spans="2:52" s="23" customFormat="1" ht="10.5">
      <c r="B6" s="153" t="s">
        <v>541</v>
      </c>
      <c r="C6" s="247">
        <v>8202</v>
      </c>
      <c r="D6" s="247">
        <v>9314</v>
      </c>
      <c r="E6" s="247">
        <v>10147</v>
      </c>
      <c r="F6" s="247">
        <v>8961</v>
      </c>
      <c r="G6" s="346">
        <v>36624</v>
      </c>
      <c r="H6" s="247">
        <v>8362</v>
      </c>
      <c r="I6" s="247">
        <v>9320</v>
      </c>
      <c r="J6" s="247">
        <v>9832</v>
      </c>
      <c r="K6" s="247">
        <v>8590</v>
      </c>
      <c r="L6" s="346">
        <v>36104</v>
      </c>
      <c r="M6" s="247">
        <v>7065</v>
      </c>
      <c r="N6" s="247">
        <v>8151</v>
      </c>
      <c r="O6" s="247">
        <v>8351</v>
      </c>
      <c r="P6" s="247">
        <v>7555</v>
      </c>
      <c r="Q6" s="346">
        <v>31122</v>
      </c>
      <c r="R6" s="247">
        <v>6307</v>
      </c>
      <c r="S6" s="247">
        <v>7696</v>
      </c>
      <c r="T6" s="247">
        <v>8111</v>
      </c>
      <c r="U6" s="247">
        <v>8007</v>
      </c>
      <c r="V6" s="346">
        <v>30121</v>
      </c>
      <c r="W6" s="247">
        <v>7903</v>
      </c>
      <c r="X6" s="247">
        <v>8588</v>
      </c>
      <c r="Y6" s="247">
        <v>8918</v>
      </c>
      <c r="Z6" s="247">
        <v>8221</v>
      </c>
      <c r="AA6" s="346">
        <v>33630</v>
      </c>
      <c r="AB6" s="247">
        <v>7928</v>
      </c>
      <c r="AC6" s="247">
        <v>9299</v>
      </c>
      <c r="AD6" s="247">
        <v>10285</v>
      </c>
      <c r="AE6" s="247">
        <v>9962</v>
      </c>
      <c r="AF6" s="346">
        <v>37474</v>
      </c>
      <c r="AG6" s="247">
        <v>8606</v>
      </c>
      <c r="AH6" s="247">
        <v>10290</v>
      </c>
      <c r="AI6" s="247">
        <v>10391</v>
      </c>
      <c r="AJ6" s="247">
        <v>9802</v>
      </c>
      <c r="AK6" s="346">
        <v>39089</v>
      </c>
      <c r="AL6" s="247">
        <v>8633</v>
      </c>
      <c r="AM6" s="247">
        <v>6346</v>
      </c>
      <c r="AN6" s="247">
        <v>8565</v>
      </c>
      <c r="AO6" s="247">
        <v>7367</v>
      </c>
      <c r="AP6" s="346">
        <v>30911</v>
      </c>
      <c r="AQ6" s="247">
        <v>7813</v>
      </c>
      <c r="AR6" s="247">
        <v>9809</v>
      </c>
      <c r="AS6" s="247">
        <v>11727</v>
      </c>
      <c r="AT6" s="247">
        <v>11818</v>
      </c>
      <c r="AU6" s="346">
        <v>41167</v>
      </c>
      <c r="AV6" s="247">
        <v>13085</v>
      </c>
      <c r="AW6" s="247">
        <v>17303</v>
      </c>
      <c r="AX6" s="247"/>
      <c r="AY6" s="247"/>
      <c r="AZ6" s="346"/>
    </row>
    <row r="7" spans="2:52" s="23" customFormat="1" ht="10">
      <c r="B7" s="190" t="s">
        <v>542</v>
      </c>
      <c r="C7" s="248">
        <v>8167</v>
      </c>
      <c r="D7" s="248">
        <v>9273</v>
      </c>
      <c r="E7" s="248">
        <v>10102</v>
      </c>
      <c r="F7" s="248">
        <v>8920</v>
      </c>
      <c r="G7" s="347">
        <v>36462</v>
      </c>
      <c r="H7" s="248">
        <v>8320</v>
      </c>
      <c r="I7" s="248">
        <v>9272</v>
      </c>
      <c r="J7" s="248">
        <v>9778</v>
      </c>
      <c r="K7" s="248">
        <v>8543</v>
      </c>
      <c r="L7" s="347">
        <v>35913</v>
      </c>
      <c r="M7" s="248">
        <v>7050</v>
      </c>
      <c r="N7" s="253">
        <v>8132</v>
      </c>
      <c r="O7" s="248">
        <v>8333</v>
      </c>
      <c r="P7" s="248">
        <v>7537</v>
      </c>
      <c r="Q7" s="347">
        <v>31052</v>
      </c>
      <c r="R7" s="248">
        <v>6264</v>
      </c>
      <c r="S7" s="253">
        <v>7588</v>
      </c>
      <c r="T7" s="248">
        <v>7992</v>
      </c>
      <c r="U7" s="248">
        <v>7997</v>
      </c>
      <c r="V7" s="347">
        <v>29841</v>
      </c>
      <c r="W7" s="248">
        <v>7892</v>
      </c>
      <c r="X7" s="253">
        <v>8550</v>
      </c>
      <c r="Y7" s="248">
        <v>8814</v>
      </c>
      <c r="Z7" s="248">
        <v>8094</v>
      </c>
      <c r="AA7" s="347">
        <v>33350</v>
      </c>
      <c r="AB7" s="248">
        <v>7919</v>
      </c>
      <c r="AC7" s="253">
        <v>9191</v>
      </c>
      <c r="AD7" s="248">
        <v>10276</v>
      </c>
      <c r="AE7" s="248">
        <v>9953</v>
      </c>
      <c r="AF7" s="347">
        <v>37339</v>
      </c>
      <c r="AG7" s="248">
        <v>8544</v>
      </c>
      <c r="AH7" s="253">
        <v>10189</v>
      </c>
      <c r="AI7" s="248">
        <v>10382</v>
      </c>
      <c r="AJ7" s="248">
        <v>9795</v>
      </c>
      <c r="AK7" s="347">
        <v>38910</v>
      </c>
      <c r="AL7" s="248">
        <v>8609</v>
      </c>
      <c r="AM7" s="253">
        <v>6308</v>
      </c>
      <c r="AN7" s="248">
        <v>8552</v>
      </c>
      <c r="AO7" s="248">
        <v>7368</v>
      </c>
      <c r="AP7" s="347">
        <v>30837</v>
      </c>
      <c r="AQ7" s="248">
        <v>7799</v>
      </c>
      <c r="AR7" s="253">
        <v>9785</v>
      </c>
      <c r="AS7" s="248">
        <v>11696</v>
      </c>
      <c r="AT7" s="248">
        <v>11802</v>
      </c>
      <c r="AU7" s="347">
        <v>41082</v>
      </c>
      <c r="AV7" s="248">
        <v>13052</v>
      </c>
      <c r="AW7" s="253">
        <v>17261</v>
      </c>
      <c r="AX7" s="248"/>
      <c r="AY7" s="248"/>
      <c r="AZ7" s="347"/>
    </row>
    <row r="8" spans="2:52" s="23" customFormat="1" ht="10">
      <c r="B8" s="80" t="s">
        <v>543</v>
      </c>
      <c r="C8" s="256">
        <v>35</v>
      </c>
      <c r="D8" s="256">
        <v>41</v>
      </c>
      <c r="E8" s="256">
        <v>45</v>
      </c>
      <c r="F8" s="256">
        <v>41</v>
      </c>
      <c r="G8" s="350">
        <v>162</v>
      </c>
      <c r="H8" s="256">
        <v>42</v>
      </c>
      <c r="I8" s="256">
        <v>48</v>
      </c>
      <c r="J8" s="256">
        <v>54</v>
      </c>
      <c r="K8" s="256">
        <v>47</v>
      </c>
      <c r="L8" s="350">
        <v>191</v>
      </c>
      <c r="M8" s="256">
        <v>15</v>
      </c>
      <c r="N8" s="256">
        <v>19</v>
      </c>
      <c r="O8" s="256">
        <v>18</v>
      </c>
      <c r="P8" s="256">
        <v>18</v>
      </c>
      <c r="Q8" s="350">
        <v>70</v>
      </c>
      <c r="R8" s="256">
        <v>43</v>
      </c>
      <c r="S8" s="256">
        <v>108</v>
      </c>
      <c r="T8" s="256">
        <v>119</v>
      </c>
      <c r="U8" s="256">
        <v>10</v>
      </c>
      <c r="V8" s="350">
        <v>280</v>
      </c>
      <c r="W8" s="256">
        <v>11</v>
      </c>
      <c r="X8" s="256">
        <v>38</v>
      </c>
      <c r="Y8" s="256">
        <v>104</v>
      </c>
      <c r="Z8" s="256">
        <v>127</v>
      </c>
      <c r="AA8" s="350">
        <v>280</v>
      </c>
      <c r="AB8" s="256">
        <v>9</v>
      </c>
      <c r="AC8" s="256">
        <v>108</v>
      </c>
      <c r="AD8" s="256">
        <v>9</v>
      </c>
      <c r="AE8" s="256">
        <v>9</v>
      </c>
      <c r="AF8" s="350">
        <v>135</v>
      </c>
      <c r="AG8" s="256">
        <v>62</v>
      </c>
      <c r="AH8" s="256">
        <v>101</v>
      </c>
      <c r="AI8" s="256">
        <v>9</v>
      </c>
      <c r="AJ8" s="256">
        <v>7</v>
      </c>
      <c r="AK8" s="350">
        <v>179</v>
      </c>
      <c r="AL8" s="256">
        <v>24</v>
      </c>
      <c r="AM8" s="256">
        <v>38</v>
      </c>
      <c r="AN8" s="256">
        <v>13</v>
      </c>
      <c r="AO8" s="256">
        <v>-1</v>
      </c>
      <c r="AP8" s="350">
        <v>74</v>
      </c>
      <c r="AQ8" s="256">
        <v>14</v>
      </c>
      <c r="AR8" s="256">
        <v>24</v>
      </c>
      <c r="AS8" s="256">
        <v>31</v>
      </c>
      <c r="AT8" s="256">
        <v>16</v>
      </c>
      <c r="AU8" s="350">
        <v>85</v>
      </c>
      <c r="AV8" s="256">
        <v>33</v>
      </c>
      <c r="AW8" s="256">
        <v>42</v>
      </c>
      <c r="AX8" s="256"/>
      <c r="AY8" s="256"/>
      <c r="AZ8" s="350"/>
    </row>
    <row r="9" spans="2:52" s="23" customFormat="1" ht="10.5">
      <c r="B9" s="184" t="s">
        <v>448</v>
      </c>
      <c r="C9" s="246">
        <v>-8165</v>
      </c>
      <c r="D9" s="246">
        <v>-9032</v>
      </c>
      <c r="E9" s="246">
        <v>-9774</v>
      </c>
      <c r="F9" s="246">
        <v>-8724</v>
      </c>
      <c r="G9" s="348">
        <v>-35695</v>
      </c>
      <c r="H9" s="246">
        <v>-8229</v>
      </c>
      <c r="I9" s="246">
        <v>-9046</v>
      </c>
      <c r="J9" s="246">
        <v>-9480</v>
      </c>
      <c r="K9" s="246">
        <v>-8260</v>
      </c>
      <c r="L9" s="348">
        <v>-35015</v>
      </c>
      <c r="M9" s="246">
        <v>-6875</v>
      </c>
      <c r="N9" s="246">
        <v>-7894</v>
      </c>
      <c r="O9" s="246">
        <v>-7897</v>
      </c>
      <c r="P9" s="246">
        <v>-7268</v>
      </c>
      <c r="Q9" s="348">
        <v>-29934</v>
      </c>
      <c r="R9" s="246">
        <v>-6104</v>
      </c>
      <c r="S9" s="246">
        <v>-7351</v>
      </c>
      <c r="T9" s="246">
        <v>-7572</v>
      </c>
      <c r="U9" s="246">
        <v>-7654</v>
      </c>
      <c r="V9" s="348">
        <v>-28681</v>
      </c>
      <c r="W9" s="246">
        <v>-7634</v>
      </c>
      <c r="X9" s="246">
        <v>-8111</v>
      </c>
      <c r="Y9" s="246">
        <v>-8406</v>
      </c>
      <c r="Z9" s="246">
        <v>-7835</v>
      </c>
      <c r="AA9" s="348">
        <v>-31986</v>
      </c>
      <c r="AB9" s="246">
        <v>-7576</v>
      </c>
      <c r="AC9" s="246">
        <v>-8727</v>
      </c>
      <c r="AD9" s="246">
        <v>-9680</v>
      </c>
      <c r="AE9" s="246">
        <v>-9156</v>
      </c>
      <c r="AF9" s="348">
        <v>-35139</v>
      </c>
      <c r="AG9" s="246">
        <v>-8085</v>
      </c>
      <c r="AH9" s="246">
        <v>-9578</v>
      </c>
      <c r="AI9" s="246">
        <v>-9612</v>
      </c>
      <c r="AJ9" s="246">
        <v>-9370</v>
      </c>
      <c r="AK9" s="348">
        <v>-36645</v>
      </c>
      <c r="AL9" s="246">
        <v>-8085</v>
      </c>
      <c r="AM9" s="246">
        <v>-5797</v>
      </c>
      <c r="AN9" s="246">
        <v>-7707</v>
      </c>
      <c r="AO9" s="246">
        <v>-6750</v>
      </c>
      <c r="AP9" s="348">
        <v>-28339</v>
      </c>
      <c r="AQ9" s="246">
        <v>-7471</v>
      </c>
      <c r="AR9" s="246">
        <v>-9180</v>
      </c>
      <c r="AS9" s="246">
        <v>-10985</v>
      </c>
      <c r="AT9" s="246">
        <v>-11443</v>
      </c>
      <c r="AU9" s="348">
        <v>-39079</v>
      </c>
      <c r="AV9" s="246">
        <v>-12689</v>
      </c>
      <c r="AW9" s="246">
        <v>-16818</v>
      </c>
      <c r="AX9" s="246"/>
      <c r="AY9" s="246"/>
      <c r="AZ9" s="348"/>
    </row>
    <row r="10" spans="2:52" s="23" customFormat="1" ht="10">
      <c r="B10" s="70" t="s">
        <v>217</v>
      </c>
      <c r="C10" s="249">
        <v>15</v>
      </c>
      <c r="D10" s="249">
        <v>42</v>
      </c>
      <c r="E10" s="249">
        <v>9</v>
      </c>
      <c r="F10" s="249">
        <v>24</v>
      </c>
      <c r="G10" s="340">
        <v>90</v>
      </c>
      <c r="H10" s="249">
        <v>35</v>
      </c>
      <c r="I10" s="249">
        <v>29</v>
      </c>
      <c r="J10" s="249">
        <v>10</v>
      </c>
      <c r="K10" s="249">
        <v>108</v>
      </c>
      <c r="L10" s="340">
        <v>182</v>
      </c>
      <c r="M10" s="249">
        <v>14</v>
      </c>
      <c r="N10" s="230">
        <v>9</v>
      </c>
      <c r="O10" s="249">
        <v>12</v>
      </c>
      <c r="P10" s="249">
        <v>15</v>
      </c>
      <c r="Q10" s="340">
        <v>50</v>
      </c>
      <c r="R10" s="249">
        <v>14</v>
      </c>
      <c r="S10" s="230">
        <v>22</v>
      </c>
      <c r="T10" s="249">
        <v>12</v>
      </c>
      <c r="U10" s="249">
        <v>39</v>
      </c>
      <c r="V10" s="340">
        <v>87</v>
      </c>
      <c r="W10" s="249">
        <v>17</v>
      </c>
      <c r="X10" s="230">
        <v>13</v>
      </c>
      <c r="Y10" s="249">
        <v>20</v>
      </c>
      <c r="Z10" s="249">
        <v>55</v>
      </c>
      <c r="AA10" s="340">
        <v>105</v>
      </c>
      <c r="AB10" s="249">
        <v>22</v>
      </c>
      <c r="AC10" s="230">
        <v>15</v>
      </c>
      <c r="AD10" s="249">
        <v>19</v>
      </c>
      <c r="AE10" s="249">
        <v>58</v>
      </c>
      <c r="AF10" s="340">
        <v>114</v>
      </c>
      <c r="AG10" s="249">
        <v>17</v>
      </c>
      <c r="AH10" s="230">
        <v>38</v>
      </c>
      <c r="AI10" s="249">
        <v>7</v>
      </c>
      <c r="AJ10" s="249">
        <v>105</v>
      </c>
      <c r="AK10" s="340">
        <v>167</v>
      </c>
      <c r="AL10" s="249">
        <v>10</v>
      </c>
      <c r="AM10" s="230">
        <v>25</v>
      </c>
      <c r="AN10" s="249">
        <v>10</v>
      </c>
      <c r="AO10" s="249">
        <v>78</v>
      </c>
      <c r="AP10" s="340">
        <v>123</v>
      </c>
      <c r="AQ10" s="249">
        <v>18</v>
      </c>
      <c r="AR10" s="230">
        <v>14</v>
      </c>
      <c r="AS10" s="249">
        <v>14</v>
      </c>
      <c r="AT10" s="249">
        <v>74</v>
      </c>
      <c r="AU10" s="340">
        <v>120</v>
      </c>
      <c r="AV10" s="249">
        <v>12</v>
      </c>
      <c r="AW10" s="230">
        <v>13</v>
      </c>
      <c r="AX10" s="249"/>
      <c r="AY10" s="249"/>
      <c r="AZ10" s="340"/>
    </row>
    <row r="11" spans="2:52" s="23" customFormat="1" ht="10">
      <c r="B11" s="70" t="s">
        <v>218</v>
      </c>
      <c r="C11" s="249">
        <v>-15</v>
      </c>
      <c r="D11" s="249">
        <v>-42</v>
      </c>
      <c r="E11" s="249">
        <v>-21</v>
      </c>
      <c r="F11" s="249">
        <v>-24</v>
      </c>
      <c r="G11" s="340">
        <v>-102</v>
      </c>
      <c r="H11" s="249">
        <v>-24</v>
      </c>
      <c r="I11" s="249">
        <v>-31</v>
      </c>
      <c r="J11" s="249">
        <v>-10</v>
      </c>
      <c r="K11" s="249">
        <v>-121</v>
      </c>
      <c r="L11" s="340">
        <v>-186</v>
      </c>
      <c r="M11" s="249">
        <v>-12</v>
      </c>
      <c r="N11" s="230">
        <v>-13</v>
      </c>
      <c r="O11" s="249">
        <v>-14</v>
      </c>
      <c r="P11" s="249">
        <v>-28</v>
      </c>
      <c r="Q11" s="340">
        <v>-67</v>
      </c>
      <c r="R11" s="249">
        <v>-14</v>
      </c>
      <c r="S11" s="230">
        <v>-24</v>
      </c>
      <c r="T11" s="249">
        <v>-32</v>
      </c>
      <c r="U11" s="249">
        <v>-55</v>
      </c>
      <c r="V11" s="340">
        <v>-125</v>
      </c>
      <c r="W11" s="249">
        <v>-17</v>
      </c>
      <c r="X11" s="230">
        <v>-29</v>
      </c>
      <c r="Y11" s="249">
        <v>-27</v>
      </c>
      <c r="Z11" s="249">
        <v>-60</v>
      </c>
      <c r="AA11" s="340">
        <v>-133</v>
      </c>
      <c r="AB11" s="249">
        <v>-17</v>
      </c>
      <c r="AC11" s="230">
        <v>-23</v>
      </c>
      <c r="AD11" s="249">
        <v>-26</v>
      </c>
      <c r="AE11" s="249">
        <v>-75</v>
      </c>
      <c r="AF11" s="340">
        <v>-141</v>
      </c>
      <c r="AG11" s="249">
        <v>-15</v>
      </c>
      <c r="AH11" s="230">
        <v>-46</v>
      </c>
      <c r="AI11" s="249">
        <v>-18</v>
      </c>
      <c r="AJ11" s="249">
        <v>-94</v>
      </c>
      <c r="AK11" s="340">
        <v>-173</v>
      </c>
      <c r="AL11" s="249">
        <v>-23</v>
      </c>
      <c r="AM11" s="230">
        <v>-37</v>
      </c>
      <c r="AN11" s="249">
        <v>-10</v>
      </c>
      <c r="AO11" s="249">
        <v>-148</v>
      </c>
      <c r="AP11" s="340">
        <v>-218</v>
      </c>
      <c r="AQ11" s="249">
        <v>-20</v>
      </c>
      <c r="AR11" s="230">
        <v>-14</v>
      </c>
      <c r="AS11" s="249">
        <v>-11</v>
      </c>
      <c r="AT11" s="249">
        <v>-113</v>
      </c>
      <c r="AU11" s="340">
        <v>-158</v>
      </c>
      <c r="AV11" s="249">
        <v>-30</v>
      </c>
      <c r="AW11" s="230">
        <v>-13</v>
      </c>
      <c r="AX11" s="249"/>
      <c r="AY11" s="249"/>
      <c r="AZ11" s="340"/>
    </row>
    <row r="12" spans="2:52" s="23" customFormat="1" ht="10">
      <c r="B12" s="189" t="s">
        <v>219</v>
      </c>
      <c r="C12" s="573">
        <v>0</v>
      </c>
      <c r="D12" s="573">
        <v>0</v>
      </c>
      <c r="E12" s="573">
        <v>-12</v>
      </c>
      <c r="F12" s="573">
        <v>0</v>
      </c>
      <c r="G12" s="341">
        <v>-12</v>
      </c>
      <c r="H12" s="573">
        <v>11</v>
      </c>
      <c r="I12" s="573">
        <v>-2</v>
      </c>
      <c r="J12" s="573">
        <v>0</v>
      </c>
      <c r="K12" s="573">
        <v>-13</v>
      </c>
      <c r="L12" s="341">
        <v>-4</v>
      </c>
      <c r="M12" s="573">
        <v>2</v>
      </c>
      <c r="N12" s="232">
        <v>-4</v>
      </c>
      <c r="O12" s="573">
        <v>-2</v>
      </c>
      <c r="P12" s="573">
        <v>-13</v>
      </c>
      <c r="Q12" s="341">
        <v>-17</v>
      </c>
      <c r="R12" s="573">
        <v>0</v>
      </c>
      <c r="S12" s="232">
        <v>-2</v>
      </c>
      <c r="T12" s="573">
        <v>-20</v>
      </c>
      <c r="U12" s="573">
        <v>-16</v>
      </c>
      <c r="V12" s="341">
        <v>-38</v>
      </c>
      <c r="W12" s="573">
        <v>0</v>
      </c>
      <c r="X12" s="232">
        <v>-16</v>
      </c>
      <c r="Y12" s="573">
        <v>-7</v>
      </c>
      <c r="Z12" s="573">
        <v>-5</v>
      </c>
      <c r="AA12" s="341">
        <v>-28</v>
      </c>
      <c r="AB12" s="573">
        <v>5</v>
      </c>
      <c r="AC12" s="232">
        <v>-8</v>
      </c>
      <c r="AD12" s="573">
        <v>-7</v>
      </c>
      <c r="AE12" s="573">
        <v>-17</v>
      </c>
      <c r="AF12" s="341">
        <v>-27</v>
      </c>
      <c r="AG12" s="573">
        <v>2</v>
      </c>
      <c r="AH12" s="232">
        <v>-8</v>
      </c>
      <c r="AI12" s="573">
        <v>-11</v>
      </c>
      <c r="AJ12" s="573">
        <v>11</v>
      </c>
      <c r="AK12" s="341">
        <v>-6</v>
      </c>
      <c r="AL12" s="573">
        <v>-13</v>
      </c>
      <c r="AM12" s="232">
        <v>-12</v>
      </c>
      <c r="AN12" s="573">
        <v>0</v>
      </c>
      <c r="AO12" s="573">
        <v>-70</v>
      </c>
      <c r="AP12" s="341">
        <v>-95</v>
      </c>
      <c r="AQ12" s="573">
        <v>-2</v>
      </c>
      <c r="AR12" s="232">
        <v>0</v>
      </c>
      <c r="AS12" s="573">
        <v>3</v>
      </c>
      <c r="AT12" s="573">
        <v>-39</v>
      </c>
      <c r="AU12" s="341">
        <v>-38</v>
      </c>
      <c r="AV12" s="573">
        <v>-18</v>
      </c>
      <c r="AW12" s="232">
        <v>0</v>
      </c>
      <c r="AX12" s="573"/>
      <c r="AY12" s="573"/>
      <c r="AZ12" s="341"/>
    </row>
    <row r="13" spans="2:52" s="23" customFormat="1" ht="14.25" customHeight="1" thickBot="1">
      <c r="B13" s="70" t="s">
        <v>490</v>
      </c>
      <c r="C13" s="249">
        <v>0</v>
      </c>
      <c r="D13" s="249">
        <v>0</v>
      </c>
      <c r="E13" s="249">
        <v>0</v>
      </c>
      <c r="F13" s="249">
        <v>0</v>
      </c>
      <c r="G13" s="340">
        <v>0</v>
      </c>
      <c r="H13" s="249">
        <v>0</v>
      </c>
      <c r="I13" s="249">
        <v>0</v>
      </c>
      <c r="J13" s="249">
        <v>0</v>
      </c>
      <c r="K13" s="249">
        <v>0</v>
      </c>
      <c r="L13" s="340">
        <v>0</v>
      </c>
      <c r="M13" s="249">
        <v>0</v>
      </c>
      <c r="N13" s="230">
        <v>0</v>
      </c>
      <c r="O13" s="249">
        <v>0</v>
      </c>
      <c r="P13" s="249">
        <v>0</v>
      </c>
      <c r="Q13" s="340">
        <v>0</v>
      </c>
      <c r="R13" s="249">
        <v>0</v>
      </c>
      <c r="S13" s="230">
        <v>0</v>
      </c>
      <c r="T13" s="249">
        <v>0</v>
      </c>
      <c r="U13" s="249">
        <v>0</v>
      </c>
      <c r="V13" s="340">
        <v>0</v>
      </c>
      <c r="W13" s="249">
        <v>0</v>
      </c>
      <c r="X13" s="230">
        <v>0</v>
      </c>
      <c r="Y13" s="249">
        <v>0</v>
      </c>
      <c r="Z13" s="249">
        <v>0</v>
      </c>
      <c r="AA13" s="340">
        <v>0</v>
      </c>
      <c r="AB13" s="249">
        <v>0</v>
      </c>
      <c r="AC13" s="230">
        <v>-1</v>
      </c>
      <c r="AD13" s="249">
        <v>-1</v>
      </c>
      <c r="AE13" s="249">
        <v>0</v>
      </c>
      <c r="AF13" s="340">
        <v>-2</v>
      </c>
      <c r="AG13" s="249">
        <v>-2</v>
      </c>
      <c r="AH13" s="230">
        <v>-2</v>
      </c>
      <c r="AI13" s="249">
        <v>-2</v>
      </c>
      <c r="AJ13" s="249">
        <v>-1</v>
      </c>
      <c r="AK13" s="340">
        <v>-7</v>
      </c>
      <c r="AL13" s="249">
        <v>0</v>
      </c>
      <c r="AM13" s="230">
        <v>-2</v>
      </c>
      <c r="AN13" s="249">
        <v>-1</v>
      </c>
      <c r="AO13" s="249">
        <v>-1</v>
      </c>
      <c r="AP13" s="340">
        <v>-4</v>
      </c>
      <c r="AQ13" s="249">
        <v>0</v>
      </c>
      <c r="AR13" s="230">
        <v>-4</v>
      </c>
      <c r="AS13" s="249">
        <v>-2</v>
      </c>
      <c r="AT13" s="249">
        <v>1</v>
      </c>
      <c r="AU13" s="340">
        <v>-5</v>
      </c>
      <c r="AV13" s="249">
        <v>-1</v>
      </c>
      <c r="AW13" s="230">
        <v>0</v>
      </c>
      <c r="AX13" s="249"/>
      <c r="AY13" s="249"/>
      <c r="AZ13" s="340"/>
    </row>
    <row r="14" spans="2:52" s="23" customFormat="1" ht="21.5" thickBot="1">
      <c r="B14" s="152" t="s">
        <v>231</v>
      </c>
      <c r="C14" s="251">
        <v>123</v>
      </c>
      <c r="D14" s="251">
        <v>369</v>
      </c>
      <c r="E14" s="251">
        <v>451</v>
      </c>
      <c r="F14" s="251">
        <v>325</v>
      </c>
      <c r="G14" s="313">
        <v>1268</v>
      </c>
      <c r="H14" s="251">
        <v>237</v>
      </c>
      <c r="I14" s="251">
        <v>359</v>
      </c>
      <c r="J14" s="251">
        <v>441</v>
      </c>
      <c r="K14" s="251">
        <v>379</v>
      </c>
      <c r="L14" s="313">
        <v>1416</v>
      </c>
      <c r="M14" s="251">
        <v>282</v>
      </c>
      <c r="N14" s="250">
        <v>349</v>
      </c>
      <c r="O14" s="251">
        <v>539</v>
      </c>
      <c r="P14" s="251">
        <v>369</v>
      </c>
      <c r="Q14" s="313">
        <v>1539</v>
      </c>
      <c r="R14" s="251">
        <v>301</v>
      </c>
      <c r="S14" s="250">
        <v>441</v>
      </c>
      <c r="T14" s="251">
        <v>619</v>
      </c>
      <c r="U14" s="251">
        <v>440</v>
      </c>
      <c r="V14" s="313">
        <v>1801</v>
      </c>
      <c r="W14" s="251">
        <v>372</v>
      </c>
      <c r="X14" s="250">
        <v>576</v>
      </c>
      <c r="Y14" s="251">
        <v>610</v>
      </c>
      <c r="Z14" s="251">
        <v>491</v>
      </c>
      <c r="AA14" s="313">
        <v>2049</v>
      </c>
      <c r="AB14" s="251">
        <v>464</v>
      </c>
      <c r="AC14" s="250">
        <v>677</v>
      </c>
      <c r="AD14" s="251">
        <v>723</v>
      </c>
      <c r="AE14" s="251">
        <v>917</v>
      </c>
      <c r="AF14" s="313">
        <v>2781</v>
      </c>
      <c r="AG14" s="251">
        <v>676</v>
      </c>
      <c r="AH14" s="250">
        <v>859</v>
      </c>
      <c r="AI14" s="251">
        <v>925</v>
      </c>
      <c r="AJ14" s="251">
        <v>585</v>
      </c>
      <c r="AK14" s="313">
        <v>3045</v>
      </c>
      <c r="AL14" s="251">
        <v>706</v>
      </c>
      <c r="AM14" s="250">
        <v>726</v>
      </c>
      <c r="AN14" s="251">
        <v>1035</v>
      </c>
      <c r="AO14" s="251">
        <v>765</v>
      </c>
      <c r="AP14" s="313">
        <v>3232</v>
      </c>
      <c r="AQ14" s="251">
        <v>548</v>
      </c>
      <c r="AR14" s="250">
        <v>828</v>
      </c>
      <c r="AS14" s="251">
        <v>948</v>
      </c>
      <c r="AT14" s="251">
        <v>573</v>
      </c>
      <c r="AU14" s="313">
        <v>2897</v>
      </c>
      <c r="AV14" s="251">
        <v>585</v>
      </c>
      <c r="AW14" s="250">
        <v>697</v>
      </c>
      <c r="AX14" s="251"/>
      <c r="AY14" s="251"/>
      <c r="AZ14" s="313"/>
    </row>
    <row r="15" spans="2:52" s="150" customFormat="1" ht="21.5" thickBot="1">
      <c r="B15" s="178" t="s">
        <v>223</v>
      </c>
      <c r="C15" s="250">
        <v>123</v>
      </c>
      <c r="D15" s="250">
        <v>369</v>
      </c>
      <c r="E15" s="250">
        <v>451</v>
      </c>
      <c r="F15" s="250">
        <v>325</v>
      </c>
      <c r="G15" s="313">
        <v>1268</v>
      </c>
      <c r="H15" s="250">
        <v>234</v>
      </c>
      <c r="I15" s="250">
        <v>357</v>
      </c>
      <c r="J15" s="250">
        <v>441</v>
      </c>
      <c r="K15" s="250">
        <v>408</v>
      </c>
      <c r="L15" s="313">
        <v>1440</v>
      </c>
      <c r="M15" s="250">
        <v>283</v>
      </c>
      <c r="N15" s="250">
        <v>343</v>
      </c>
      <c r="O15" s="250">
        <v>544</v>
      </c>
      <c r="P15" s="250">
        <v>369</v>
      </c>
      <c r="Q15" s="313">
        <v>1539</v>
      </c>
      <c r="R15" s="250">
        <v>300</v>
      </c>
      <c r="S15" s="250">
        <v>442</v>
      </c>
      <c r="T15" s="250">
        <v>618</v>
      </c>
      <c r="U15" s="250">
        <v>434</v>
      </c>
      <c r="V15" s="313">
        <v>1794</v>
      </c>
      <c r="W15" s="250">
        <v>372</v>
      </c>
      <c r="X15" s="250">
        <v>564</v>
      </c>
      <c r="Y15" s="250">
        <v>609</v>
      </c>
      <c r="Z15" s="250">
        <v>493</v>
      </c>
      <c r="AA15" s="313">
        <v>2038</v>
      </c>
      <c r="AB15" s="250">
        <v>471</v>
      </c>
      <c r="AC15" s="250">
        <v>677</v>
      </c>
      <c r="AD15" s="250">
        <v>712</v>
      </c>
      <c r="AE15" s="250">
        <v>907</v>
      </c>
      <c r="AF15" s="313">
        <v>2767</v>
      </c>
      <c r="AG15" s="250">
        <v>678</v>
      </c>
      <c r="AH15" s="250">
        <v>855</v>
      </c>
      <c r="AI15" s="250">
        <v>924</v>
      </c>
      <c r="AJ15" s="250">
        <v>604</v>
      </c>
      <c r="AK15" s="313">
        <v>3061</v>
      </c>
      <c r="AL15" s="250">
        <v>702</v>
      </c>
      <c r="AM15" s="250">
        <v>719</v>
      </c>
      <c r="AN15" s="250">
        <v>1033</v>
      </c>
      <c r="AO15" s="250">
        <v>739</v>
      </c>
      <c r="AP15" s="313">
        <v>3193</v>
      </c>
      <c r="AQ15" s="250">
        <v>546</v>
      </c>
      <c r="AR15" s="250">
        <v>824</v>
      </c>
      <c r="AS15" s="250">
        <v>946</v>
      </c>
      <c r="AT15" s="250">
        <v>534</v>
      </c>
      <c r="AU15" s="313">
        <v>2850</v>
      </c>
      <c r="AV15" s="250">
        <v>583</v>
      </c>
      <c r="AW15" s="250">
        <v>695</v>
      </c>
      <c r="AX15" s="250"/>
      <c r="AY15" s="250"/>
      <c r="AZ15" s="313"/>
    </row>
    <row r="16" spans="2:52" s="23" customFormat="1" ht="21.5" thickBot="1">
      <c r="B16" s="178" t="s">
        <v>224</v>
      </c>
      <c r="C16" s="250">
        <v>37</v>
      </c>
      <c r="D16" s="250">
        <v>282</v>
      </c>
      <c r="E16" s="250">
        <v>361</v>
      </c>
      <c r="F16" s="250">
        <v>237</v>
      </c>
      <c r="G16" s="313">
        <v>917</v>
      </c>
      <c r="H16" s="250">
        <v>147</v>
      </c>
      <c r="I16" s="250">
        <v>274</v>
      </c>
      <c r="J16" s="250">
        <v>352</v>
      </c>
      <c r="K16" s="250">
        <v>288</v>
      </c>
      <c r="L16" s="313">
        <v>1061</v>
      </c>
      <c r="M16" s="250">
        <v>191</v>
      </c>
      <c r="N16" s="250">
        <v>259</v>
      </c>
      <c r="O16" s="250">
        <v>447</v>
      </c>
      <c r="P16" s="250">
        <v>274</v>
      </c>
      <c r="Q16" s="313">
        <v>1171</v>
      </c>
      <c r="R16" s="250">
        <v>204</v>
      </c>
      <c r="S16" s="250">
        <v>342</v>
      </c>
      <c r="T16" s="250">
        <v>520</v>
      </c>
      <c r="U16" s="250">
        <v>343</v>
      </c>
      <c r="V16" s="313">
        <v>1409</v>
      </c>
      <c r="W16" s="250">
        <v>269</v>
      </c>
      <c r="X16" s="250">
        <v>473</v>
      </c>
      <c r="Y16" s="250">
        <v>506</v>
      </c>
      <c r="Z16" s="250">
        <v>379</v>
      </c>
      <c r="AA16" s="313">
        <v>1627</v>
      </c>
      <c r="AB16" s="250">
        <v>350</v>
      </c>
      <c r="AC16" s="250">
        <v>563</v>
      </c>
      <c r="AD16" s="250">
        <v>608</v>
      </c>
      <c r="AE16" s="250">
        <v>799</v>
      </c>
      <c r="AF16" s="313">
        <v>2320</v>
      </c>
      <c r="AG16" s="250">
        <v>519</v>
      </c>
      <c r="AH16" s="250">
        <v>706</v>
      </c>
      <c r="AI16" s="250">
        <v>767</v>
      </c>
      <c r="AJ16" s="250">
        <v>423</v>
      </c>
      <c r="AK16" s="313">
        <v>2415</v>
      </c>
      <c r="AL16" s="250">
        <v>539</v>
      </c>
      <c r="AM16" s="250">
        <v>542</v>
      </c>
      <c r="AN16" s="250">
        <v>859</v>
      </c>
      <c r="AO16" s="250">
        <v>572</v>
      </c>
      <c r="AP16" s="313">
        <v>2512</v>
      </c>
      <c r="AQ16" s="250">
        <v>342</v>
      </c>
      <c r="AR16" s="250">
        <v>629</v>
      </c>
      <c r="AS16" s="250">
        <v>745</v>
      </c>
      <c r="AT16" s="250">
        <v>376</v>
      </c>
      <c r="AU16" s="313">
        <v>2092</v>
      </c>
      <c r="AV16" s="250">
        <v>379</v>
      </c>
      <c r="AW16" s="250">
        <v>487</v>
      </c>
      <c r="AX16" s="250"/>
      <c r="AY16" s="250"/>
      <c r="AZ16" s="313"/>
    </row>
    <row r="17" spans="1:52" s="150" customFormat="1" ht="11" thickBot="1">
      <c r="B17" s="188" t="s">
        <v>226</v>
      </c>
      <c r="C17" s="258">
        <v>37</v>
      </c>
      <c r="D17" s="258">
        <v>282</v>
      </c>
      <c r="E17" s="258">
        <v>361</v>
      </c>
      <c r="F17" s="258">
        <v>237</v>
      </c>
      <c r="G17" s="351">
        <v>917</v>
      </c>
      <c r="H17" s="258">
        <v>144</v>
      </c>
      <c r="I17" s="258">
        <v>272</v>
      </c>
      <c r="J17" s="258">
        <v>352</v>
      </c>
      <c r="K17" s="258">
        <v>317</v>
      </c>
      <c r="L17" s="351">
        <v>1085</v>
      </c>
      <c r="M17" s="258">
        <v>192</v>
      </c>
      <c r="N17" s="258">
        <v>253</v>
      </c>
      <c r="O17" s="258">
        <v>452</v>
      </c>
      <c r="P17" s="258">
        <v>274</v>
      </c>
      <c r="Q17" s="351">
        <v>1171</v>
      </c>
      <c r="R17" s="258">
        <v>203</v>
      </c>
      <c r="S17" s="258">
        <v>343</v>
      </c>
      <c r="T17" s="258">
        <v>519</v>
      </c>
      <c r="U17" s="258">
        <v>337</v>
      </c>
      <c r="V17" s="351">
        <v>1402</v>
      </c>
      <c r="W17" s="258">
        <v>269</v>
      </c>
      <c r="X17" s="258">
        <v>461</v>
      </c>
      <c r="Y17" s="258">
        <v>505</v>
      </c>
      <c r="Z17" s="258">
        <v>381</v>
      </c>
      <c r="AA17" s="351">
        <v>1616</v>
      </c>
      <c r="AB17" s="258">
        <v>357</v>
      </c>
      <c r="AC17" s="258">
        <v>563</v>
      </c>
      <c r="AD17" s="258">
        <v>597</v>
      </c>
      <c r="AE17" s="258">
        <v>789</v>
      </c>
      <c r="AF17" s="351">
        <v>2306</v>
      </c>
      <c r="AG17" s="258">
        <v>521</v>
      </c>
      <c r="AH17" s="258">
        <v>702</v>
      </c>
      <c r="AI17" s="258">
        <v>766</v>
      </c>
      <c r="AJ17" s="258">
        <v>442</v>
      </c>
      <c r="AK17" s="351">
        <v>2431</v>
      </c>
      <c r="AL17" s="258">
        <v>535</v>
      </c>
      <c r="AM17" s="258">
        <v>535</v>
      </c>
      <c r="AN17" s="258">
        <v>857</v>
      </c>
      <c r="AO17" s="258">
        <v>546</v>
      </c>
      <c r="AP17" s="351">
        <v>2473</v>
      </c>
      <c r="AQ17" s="258">
        <v>340</v>
      </c>
      <c r="AR17" s="258">
        <v>625</v>
      </c>
      <c r="AS17" s="258">
        <v>743</v>
      </c>
      <c r="AT17" s="258">
        <v>337</v>
      </c>
      <c r="AU17" s="351">
        <v>2045</v>
      </c>
      <c r="AV17" s="258">
        <v>377</v>
      </c>
      <c r="AW17" s="258">
        <v>485</v>
      </c>
      <c r="AX17" s="258"/>
      <c r="AY17" s="258"/>
      <c r="AZ17" s="351"/>
    </row>
    <row r="18" spans="1:52" s="23" customFormat="1" ht="10">
      <c r="B18" s="114" t="s">
        <v>550</v>
      </c>
      <c r="C18" s="252">
        <v>44</v>
      </c>
      <c r="D18" s="252">
        <v>60</v>
      </c>
      <c r="E18" s="252">
        <v>110</v>
      </c>
      <c r="F18" s="252">
        <v>253</v>
      </c>
      <c r="G18" s="352">
        <v>467</v>
      </c>
      <c r="H18" s="252">
        <v>28</v>
      </c>
      <c r="I18" s="252">
        <v>85</v>
      </c>
      <c r="J18" s="252">
        <v>83</v>
      </c>
      <c r="K18" s="252">
        <v>149</v>
      </c>
      <c r="L18" s="352">
        <v>345</v>
      </c>
      <c r="M18" s="252">
        <v>68</v>
      </c>
      <c r="N18" s="255">
        <v>82</v>
      </c>
      <c r="O18" s="252">
        <v>97</v>
      </c>
      <c r="P18" s="252">
        <v>201</v>
      </c>
      <c r="Q18" s="352">
        <v>448</v>
      </c>
      <c r="R18" s="252">
        <v>72</v>
      </c>
      <c r="S18" s="255">
        <v>76</v>
      </c>
      <c r="T18" s="252">
        <v>96</v>
      </c>
      <c r="U18" s="252">
        <v>235</v>
      </c>
      <c r="V18" s="352">
        <v>479</v>
      </c>
      <c r="W18" s="252">
        <v>88</v>
      </c>
      <c r="X18" s="255">
        <v>124</v>
      </c>
      <c r="Y18" s="252">
        <v>131</v>
      </c>
      <c r="Z18" s="252">
        <v>335</v>
      </c>
      <c r="AA18" s="352">
        <v>678</v>
      </c>
      <c r="AB18" s="252">
        <v>128</v>
      </c>
      <c r="AC18" s="255">
        <v>159</v>
      </c>
      <c r="AD18" s="252">
        <v>192</v>
      </c>
      <c r="AE18" s="252">
        <v>353</v>
      </c>
      <c r="AF18" s="352">
        <v>832</v>
      </c>
      <c r="AG18" s="252">
        <v>183</v>
      </c>
      <c r="AH18" s="255">
        <v>192</v>
      </c>
      <c r="AI18" s="252">
        <v>358</v>
      </c>
      <c r="AJ18" s="252">
        <v>658</v>
      </c>
      <c r="AK18" s="352">
        <v>1391</v>
      </c>
      <c r="AL18" s="252">
        <v>265</v>
      </c>
      <c r="AM18" s="255">
        <v>282</v>
      </c>
      <c r="AN18" s="252">
        <v>309</v>
      </c>
      <c r="AO18" s="252">
        <v>473</v>
      </c>
      <c r="AP18" s="352">
        <v>1329</v>
      </c>
      <c r="AQ18" s="252">
        <v>260</v>
      </c>
      <c r="AR18" s="255">
        <v>208</v>
      </c>
      <c r="AS18" s="252">
        <v>271</v>
      </c>
      <c r="AT18" s="252">
        <v>402</v>
      </c>
      <c r="AU18" s="352">
        <v>1141</v>
      </c>
      <c r="AV18" s="252">
        <v>280</v>
      </c>
      <c r="AW18" s="255">
        <v>245</v>
      </c>
      <c r="AX18" s="252"/>
      <c r="AY18" s="252"/>
      <c r="AZ18" s="352"/>
    </row>
    <row r="19" spans="1:52" s="150" customFormat="1" ht="10.5">
      <c r="B19" s="189" t="s">
        <v>227</v>
      </c>
      <c r="C19" s="232">
        <v>1659</v>
      </c>
      <c r="D19" s="232">
        <v>1933</v>
      </c>
      <c r="E19" s="232">
        <v>2052</v>
      </c>
      <c r="F19" s="232">
        <v>1872</v>
      </c>
      <c r="G19" s="341">
        <v>7516</v>
      </c>
      <c r="H19" s="232">
        <v>1763</v>
      </c>
      <c r="I19" s="232">
        <v>1957</v>
      </c>
      <c r="J19" s="232">
        <v>2088</v>
      </c>
      <c r="K19" s="232">
        <v>1968</v>
      </c>
      <c r="L19" s="341">
        <v>7776</v>
      </c>
      <c r="M19" s="232">
        <v>1839</v>
      </c>
      <c r="N19" s="232">
        <v>1983</v>
      </c>
      <c r="O19" s="232">
        <v>2133</v>
      </c>
      <c r="P19" s="232">
        <v>2031</v>
      </c>
      <c r="Q19" s="341">
        <v>7986</v>
      </c>
      <c r="R19" s="232">
        <v>1910</v>
      </c>
      <c r="S19" s="232">
        <v>2054</v>
      </c>
      <c r="T19" s="232">
        <v>2171</v>
      </c>
      <c r="U19" s="232">
        <v>2052</v>
      </c>
      <c r="V19" s="341">
        <v>8187</v>
      </c>
      <c r="W19" s="232">
        <v>1953</v>
      </c>
      <c r="X19" s="232">
        <v>2262</v>
      </c>
      <c r="Y19" s="232">
        <v>2336</v>
      </c>
      <c r="Z19" s="232">
        <v>2268</v>
      </c>
      <c r="AA19" s="341">
        <v>8819</v>
      </c>
      <c r="AB19" s="232">
        <v>2167</v>
      </c>
      <c r="AC19" s="232">
        <v>2375</v>
      </c>
      <c r="AD19" s="232">
        <v>2501</v>
      </c>
      <c r="AE19" s="232">
        <v>2405</v>
      </c>
      <c r="AF19" s="341">
        <v>9448</v>
      </c>
      <c r="AG19" s="232">
        <v>2236</v>
      </c>
      <c r="AH19" s="232">
        <v>2480</v>
      </c>
      <c r="AI19" s="232">
        <v>2620</v>
      </c>
      <c r="AJ19" s="232">
        <v>2481</v>
      </c>
      <c r="AK19" s="341">
        <v>9817</v>
      </c>
      <c r="AL19" s="232">
        <v>2213</v>
      </c>
      <c r="AM19" s="232">
        <v>1988</v>
      </c>
      <c r="AN19" s="232">
        <v>2512</v>
      </c>
      <c r="AO19" s="232">
        <v>2139</v>
      </c>
      <c r="AP19" s="341">
        <v>8852</v>
      </c>
      <c r="AQ19" s="232">
        <v>1921</v>
      </c>
      <c r="AR19" s="232">
        <v>2249</v>
      </c>
      <c r="AS19" s="232">
        <v>2481</v>
      </c>
      <c r="AT19" s="232">
        <v>2323</v>
      </c>
      <c r="AU19" s="341">
        <v>8974</v>
      </c>
      <c r="AV19" s="232">
        <v>2175</v>
      </c>
      <c r="AW19" s="232">
        <v>2336</v>
      </c>
      <c r="AX19" s="232"/>
      <c r="AY19" s="232"/>
      <c r="AZ19" s="341"/>
    </row>
    <row r="20" spans="1:52" s="91" customFormat="1">
      <c r="A20"/>
      <c r="B20" s="23" t="s">
        <v>228</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row>
    <row r="21" spans="1:52" s="91" customFormat="1">
      <c r="A21"/>
      <c r="B21" s="23" t="s">
        <v>554</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1:52" s="91" customFormat="1">
      <c r="A22"/>
      <c r="B22" s="4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1:52" s="91" customFormat="1">
      <c r="A23"/>
      <c r="B23" s="4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1:52" s="91" customFormat="1">
      <c r="A24"/>
      <c r="B24" s="4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1:52" s="91" customFormat="1">
      <c r="A25"/>
      <c r="B25" s="4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row>
  </sheetData>
  <printOptions horizontalCentered="1"/>
  <pageMargins left="0.43307086614173229" right="0.74803149606299213" top="0.98425196850393704" bottom="0.98425196850393704" header="0.51181102362204722" footer="0.51181102362204722"/>
  <pageSetup paperSize="9" scale="5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A30"/>
  <sheetViews>
    <sheetView showGridLines="0" view="pageBreakPreview" topLeftCell="A2" zoomScaleNormal="100" zoomScaleSheetLayoutView="100" workbookViewId="0">
      <pane xSplit="2" ySplit="4" topLeftCell="AJ6"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outlineLevelCol="1"/>
  <cols>
    <col min="1" max="1" width="1.26953125" customWidth="1"/>
    <col min="2" max="2" width="48.26953125" style="54" customWidth="1"/>
    <col min="3" max="6" width="7.54296875" style="7" hidden="1" customWidth="1" outlineLevel="1"/>
    <col min="7" max="7" width="9.54296875" style="7" customWidth="1" collapsed="1"/>
    <col min="8" max="11" width="7.54296875" style="7" hidden="1" customWidth="1" outlineLevel="1"/>
    <col min="12" max="12" width="9.54296875" style="7" customWidth="1" collapsed="1"/>
    <col min="13" max="16" width="7.54296875" style="7" hidden="1" customWidth="1" outlineLevel="1"/>
    <col min="17" max="17" width="9.54296875" style="7" customWidth="1" collapsed="1"/>
    <col min="18" max="21" width="7.54296875" style="7" hidden="1" customWidth="1" outlineLevel="1"/>
    <col min="22" max="22" width="9.54296875" style="7" customWidth="1" collapsed="1"/>
    <col min="23" max="26" width="7.54296875" style="7" hidden="1" customWidth="1" outlineLevel="1"/>
    <col min="27" max="27" width="9.54296875" style="7" customWidth="1" collapsed="1"/>
    <col min="28" max="28" width="7.54296875" style="7" hidden="1" customWidth="1" outlineLevel="1" collapsed="1"/>
    <col min="29" max="31" width="7.54296875" style="7" hidden="1" customWidth="1" outlineLevel="1"/>
    <col min="32" max="32" width="9.54296875" style="7" customWidth="1" collapsed="1"/>
    <col min="33" max="36" width="7.54296875" style="7" customWidth="1"/>
    <col min="37" max="37" width="9.54296875" style="7" customWidth="1"/>
    <col min="38" max="41" width="7.54296875" style="7" customWidth="1"/>
    <col min="42" max="42" width="9.54296875" style="7" customWidth="1"/>
    <col min="43" max="46" width="7.54296875" style="7" customWidth="1"/>
    <col min="47" max="47" width="9.54296875" style="7" customWidth="1"/>
    <col min="48" max="49" width="7.54296875" style="7" customWidth="1"/>
    <col min="50" max="51" width="7.54296875" style="7" hidden="1" customWidth="1" outlineLevel="1"/>
    <col min="52" max="52" width="9.54296875" style="7" hidden="1" customWidth="1" outlineLevel="1"/>
    <col min="53" max="53" width="9.1796875" style="7" collapsed="1"/>
    <col min="54" max="16384" width="9.1796875" style="7"/>
  </cols>
  <sheetData>
    <row r="2" spans="2:52" ht="15.5">
      <c r="B2" s="513" t="s">
        <v>232</v>
      </c>
    </row>
    <row r="3" spans="2:52" ht="10" customHeight="1"/>
    <row r="4" spans="2:52" s="79" customFormat="1" ht="21" customHeight="1">
      <c r="B4" s="45" t="s">
        <v>202</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c r="AB4" s="45" t="s">
        <v>457</v>
      </c>
      <c r="AC4" s="45" t="s">
        <v>458</v>
      </c>
      <c r="AD4" s="45" t="s">
        <v>459</v>
      </c>
      <c r="AE4" s="45" t="s">
        <v>460</v>
      </c>
      <c r="AF4" s="45" t="s">
        <v>461</v>
      </c>
      <c r="AG4" s="45" t="s">
        <v>510</v>
      </c>
      <c r="AH4" s="45" t="s">
        <v>511</v>
      </c>
      <c r="AI4" s="45" t="s">
        <v>512</v>
      </c>
      <c r="AJ4" s="45" t="s">
        <v>513</v>
      </c>
      <c r="AK4" s="45" t="s">
        <v>514</v>
      </c>
      <c r="AL4" s="45" t="s">
        <v>565</v>
      </c>
      <c r="AM4" s="45" t="s">
        <v>566</v>
      </c>
      <c r="AN4" s="45" t="s">
        <v>567</v>
      </c>
      <c r="AO4" s="45" t="s">
        <v>568</v>
      </c>
      <c r="AP4" s="45" t="s">
        <v>569</v>
      </c>
      <c r="AQ4" s="45" t="s">
        <v>666</v>
      </c>
      <c r="AR4" s="45" t="s">
        <v>667</v>
      </c>
      <c r="AS4" s="45" t="s">
        <v>668</v>
      </c>
      <c r="AT4" s="45" t="s">
        <v>669</v>
      </c>
      <c r="AU4" s="45" t="s">
        <v>670</v>
      </c>
      <c r="AV4" s="45" t="s">
        <v>715</v>
      </c>
      <c r="AW4" s="45" t="s">
        <v>717</v>
      </c>
      <c r="AX4" s="45" t="s">
        <v>718</v>
      </c>
      <c r="AY4" s="45" t="s">
        <v>719</v>
      </c>
      <c r="AZ4" s="45" t="s">
        <v>720</v>
      </c>
    </row>
    <row r="5" spans="2:52" s="88" customFormat="1" ht="7" customHeight="1">
      <c r="B5" s="187"/>
      <c r="C5" s="187"/>
      <c r="D5" s="187"/>
      <c r="E5" s="187"/>
      <c r="F5" s="187"/>
      <c r="G5" s="187"/>
      <c r="H5" s="187"/>
      <c r="I5" s="187"/>
      <c r="J5" s="187"/>
      <c r="K5" s="187"/>
      <c r="L5" s="187"/>
      <c r="M5" s="187"/>
      <c r="N5" s="187"/>
      <c r="O5" s="311"/>
      <c r="P5" s="311"/>
      <c r="Q5" s="311"/>
      <c r="R5" s="187"/>
      <c r="S5" s="187"/>
      <c r="T5" s="311"/>
      <c r="U5" s="311"/>
      <c r="V5" s="311"/>
      <c r="W5" s="187"/>
      <c r="X5" s="187"/>
      <c r="Y5" s="311"/>
      <c r="Z5" s="311"/>
      <c r="AA5" s="311"/>
      <c r="AB5" s="187"/>
      <c r="AC5" s="187"/>
      <c r="AD5" s="311"/>
      <c r="AE5" s="311"/>
      <c r="AF5" s="311"/>
      <c r="AG5" s="187"/>
      <c r="AH5" s="187"/>
      <c r="AI5" s="311"/>
      <c r="AJ5" s="311"/>
      <c r="AK5" s="311"/>
      <c r="AL5" s="187"/>
      <c r="AM5" s="187"/>
      <c r="AN5" s="187"/>
      <c r="AO5" s="187"/>
      <c r="AP5" s="311"/>
      <c r="AQ5" s="187"/>
      <c r="AR5" s="187"/>
      <c r="AS5" s="187"/>
      <c r="AT5" s="187"/>
      <c r="AU5" s="311"/>
      <c r="AV5" s="187"/>
      <c r="AW5" s="187"/>
      <c r="AX5" s="187"/>
      <c r="AY5" s="187"/>
      <c r="AZ5" s="311"/>
    </row>
    <row r="6" spans="2:52" s="23" customFormat="1" ht="10.5">
      <c r="B6" s="153" t="s">
        <v>541</v>
      </c>
      <c r="C6" s="257">
        <v>0</v>
      </c>
      <c r="D6" s="257">
        <v>1</v>
      </c>
      <c r="E6" s="257">
        <v>0</v>
      </c>
      <c r="F6" s="257">
        <v>16</v>
      </c>
      <c r="G6" s="353">
        <v>17</v>
      </c>
      <c r="H6" s="257">
        <v>55</v>
      </c>
      <c r="I6" s="257">
        <v>68</v>
      </c>
      <c r="J6" s="257">
        <v>91</v>
      </c>
      <c r="K6" s="257">
        <v>84</v>
      </c>
      <c r="L6" s="353">
        <v>298</v>
      </c>
      <c r="M6" s="257">
        <v>52</v>
      </c>
      <c r="N6" s="257">
        <v>61</v>
      </c>
      <c r="O6" s="257">
        <v>49</v>
      </c>
      <c r="P6" s="257">
        <v>53</v>
      </c>
      <c r="Q6" s="353">
        <v>215</v>
      </c>
      <c r="R6" s="257">
        <v>92</v>
      </c>
      <c r="S6" s="257">
        <v>97</v>
      </c>
      <c r="T6" s="257">
        <v>115</v>
      </c>
      <c r="U6" s="257">
        <v>138</v>
      </c>
      <c r="V6" s="353">
        <v>442</v>
      </c>
      <c r="W6" s="257">
        <v>134</v>
      </c>
      <c r="X6" s="257">
        <v>133</v>
      </c>
      <c r="Y6" s="257">
        <v>115</v>
      </c>
      <c r="Z6" s="257">
        <v>133</v>
      </c>
      <c r="AA6" s="353">
        <v>515</v>
      </c>
      <c r="AB6" s="257">
        <v>145</v>
      </c>
      <c r="AC6" s="257">
        <v>165</v>
      </c>
      <c r="AD6" s="257">
        <v>154</v>
      </c>
      <c r="AE6" s="257">
        <v>141</v>
      </c>
      <c r="AF6" s="353">
        <v>605</v>
      </c>
      <c r="AG6" s="257">
        <v>163</v>
      </c>
      <c r="AH6" s="257">
        <v>141</v>
      </c>
      <c r="AI6" s="257">
        <v>134</v>
      </c>
      <c r="AJ6" s="257">
        <v>170</v>
      </c>
      <c r="AK6" s="353">
        <v>608</v>
      </c>
      <c r="AL6" s="257">
        <v>145</v>
      </c>
      <c r="AM6" s="257">
        <v>94</v>
      </c>
      <c r="AN6" s="257">
        <v>117</v>
      </c>
      <c r="AO6" s="257">
        <v>127</v>
      </c>
      <c r="AP6" s="353">
        <v>483</v>
      </c>
      <c r="AQ6" s="257">
        <v>151</v>
      </c>
      <c r="AR6" s="257">
        <v>184</v>
      </c>
      <c r="AS6" s="257">
        <v>210</v>
      </c>
      <c r="AT6" s="257">
        <v>253</v>
      </c>
      <c r="AU6" s="353">
        <v>798</v>
      </c>
      <c r="AV6" s="257">
        <v>290</v>
      </c>
      <c r="AW6" s="257">
        <v>416</v>
      </c>
      <c r="AX6" s="257"/>
      <c r="AY6" s="257"/>
      <c r="AZ6" s="353"/>
    </row>
    <row r="7" spans="2:52" s="23" customFormat="1" ht="10">
      <c r="B7" s="190" t="s">
        <v>542</v>
      </c>
      <c r="C7" s="253">
        <v>0</v>
      </c>
      <c r="D7" s="253">
        <v>1</v>
      </c>
      <c r="E7" s="253">
        <v>0</v>
      </c>
      <c r="F7" s="253">
        <v>16</v>
      </c>
      <c r="G7" s="347">
        <v>17</v>
      </c>
      <c r="H7" s="253">
        <v>55</v>
      </c>
      <c r="I7" s="253">
        <v>68</v>
      </c>
      <c r="J7" s="253">
        <v>91</v>
      </c>
      <c r="K7" s="253">
        <v>84</v>
      </c>
      <c r="L7" s="347">
        <v>298</v>
      </c>
      <c r="M7" s="253">
        <v>52</v>
      </c>
      <c r="N7" s="253">
        <v>61</v>
      </c>
      <c r="O7" s="253">
        <v>49</v>
      </c>
      <c r="P7" s="253">
        <v>53</v>
      </c>
      <c r="Q7" s="347">
        <v>215</v>
      </c>
      <c r="R7" s="253">
        <v>92</v>
      </c>
      <c r="S7" s="253">
        <v>97</v>
      </c>
      <c r="T7" s="253">
        <v>115</v>
      </c>
      <c r="U7" s="253">
        <v>138</v>
      </c>
      <c r="V7" s="347">
        <v>442</v>
      </c>
      <c r="W7" s="253">
        <v>134</v>
      </c>
      <c r="X7" s="253">
        <v>133</v>
      </c>
      <c r="Y7" s="253">
        <v>115</v>
      </c>
      <c r="Z7" s="253">
        <v>133</v>
      </c>
      <c r="AA7" s="347">
        <v>515</v>
      </c>
      <c r="AB7" s="253">
        <v>145</v>
      </c>
      <c r="AC7" s="253">
        <v>165</v>
      </c>
      <c r="AD7" s="253">
        <v>154</v>
      </c>
      <c r="AE7" s="253">
        <v>141</v>
      </c>
      <c r="AF7" s="347">
        <v>605</v>
      </c>
      <c r="AG7" s="253">
        <v>163</v>
      </c>
      <c r="AH7" s="253">
        <v>141</v>
      </c>
      <c r="AI7" s="253">
        <v>134</v>
      </c>
      <c r="AJ7" s="253">
        <v>170</v>
      </c>
      <c r="AK7" s="347">
        <v>608</v>
      </c>
      <c r="AL7" s="253">
        <v>145</v>
      </c>
      <c r="AM7" s="253">
        <v>94</v>
      </c>
      <c r="AN7" s="253">
        <v>117</v>
      </c>
      <c r="AO7" s="253">
        <v>127</v>
      </c>
      <c r="AP7" s="347">
        <v>483</v>
      </c>
      <c r="AQ7" s="253">
        <v>151</v>
      </c>
      <c r="AR7" s="253">
        <v>184</v>
      </c>
      <c r="AS7" s="253">
        <v>210</v>
      </c>
      <c r="AT7" s="253">
        <v>253</v>
      </c>
      <c r="AU7" s="347">
        <v>798</v>
      </c>
      <c r="AV7" s="253">
        <v>290</v>
      </c>
      <c r="AW7" s="253">
        <v>416</v>
      </c>
      <c r="AX7" s="253"/>
      <c r="AY7" s="253"/>
      <c r="AZ7" s="347"/>
    </row>
    <row r="8" spans="2:52" s="23" customFormat="1" ht="10">
      <c r="B8" s="80" t="s">
        <v>543</v>
      </c>
      <c r="C8" s="230">
        <v>0</v>
      </c>
      <c r="D8" s="230">
        <v>0</v>
      </c>
      <c r="E8" s="230">
        <v>0</v>
      </c>
      <c r="F8" s="230">
        <v>0</v>
      </c>
      <c r="G8" s="340">
        <v>0</v>
      </c>
      <c r="H8" s="230">
        <v>0</v>
      </c>
      <c r="I8" s="230">
        <v>0</v>
      </c>
      <c r="J8" s="230">
        <v>0</v>
      </c>
      <c r="K8" s="230">
        <v>0</v>
      </c>
      <c r="L8" s="340">
        <v>0</v>
      </c>
      <c r="M8" s="230">
        <v>0</v>
      </c>
      <c r="N8" s="230">
        <v>0</v>
      </c>
      <c r="O8" s="230">
        <v>0</v>
      </c>
      <c r="P8" s="230">
        <v>0</v>
      </c>
      <c r="Q8" s="340">
        <v>0</v>
      </c>
      <c r="R8" s="230">
        <v>0</v>
      </c>
      <c r="S8" s="230">
        <v>0</v>
      </c>
      <c r="T8" s="230">
        <v>0</v>
      </c>
      <c r="U8" s="230">
        <v>0</v>
      </c>
      <c r="V8" s="340">
        <v>0</v>
      </c>
      <c r="W8" s="230">
        <v>0</v>
      </c>
      <c r="X8" s="230">
        <v>0</v>
      </c>
      <c r="Y8" s="230">
        <v>0</v>
      </c>
      <c r="Z8" s="230">
        <v>0</v>
      </c>
      <c r="AA8" s="340">
        <v>0</v>
      </c>
      <c r="AB8" s="230">
        <v>0</v>
      </c>
      <c r="AC8" s="230">
        <v>0</v>
      </c>
      <c r="AD8" s="230">
        <v>0</v>
      </c>
      <c r="AE8" s="230">
        <v>0</v>
      </c>
      <c r="AF8" s="340">
        <v>0</v>
      </c>
      <c r="AG8" s="230">
        <v>0</v>
      </c>
      <c r="AH8" s="230">
        <v>0</v>
      </c>
      <c r="AI8" s="230">
        <v>0</v>
      </c>
      <c r="AJ8" s="230">
        <v>0</v>
      </c>
      <c r="AK8" s="340">
        <v>0</v>
      </c>
      <c r="AL8" s="230">
        <v>0</v>
      </c>
      <c r="AM8" s="230">
        <v>0</v>
      </c>
      <c r="AN8" s="230">
        <v>0</v>
      </c>
      <c r="AO8" s="230">
        <v>0</v>
      </c>
      <c r="AP8" s="340">
        <v>0</v>
      </c>
      <c r="AQ8" s="230">
        <v>0</v>
      </c>
      <c r="AR8" s="230">
        <v>0</v>
      </c>
      <c r="AS8" s="230">
        <v>0</v>
      </c>
      <c r="AT8" s="230">
        <v>0</v>
      </c>
      <c r="AU8" s="340">
        <v>0</v>
      </c>
      <c r="AV8" s="230">
        <v>0</v>
      </c>
      <c r="AW8" s="230">
        <v>0</v>
      </c>
      <c r="AX8" s="230"/>
      <c r="AY8" s="230"/>
      <c r="AZ8" s="340"/>
    </row>
    <row r="9" spans="2:52" s="23" customFormat="1" ht="10.5">
      <c r="B9" s="184" t="s">
        <v>448</v>
      </c>
      <c r="C9" s="246">
        <v>-6</v>
      </c>
      <c r="D9" s="246">
        <v>-5</v>
      </c>
      <c r="E9" s="246">
        <v>-10</v>
      </c>
      <c r="F9" s="246">
        <v>-27</v>
      </c>
      <c r="G9" s="348">
        <v>-48</v>
      </c>
      <c r="H9" s="246">
        <v>-43</v>
      </c>
      <c r="I9" s="246">
        <v>-62</v>
      </c>
      <c r="J9" s="246">
        <v>-77</v>
      </c>
      <c r="K9" s="246">
        <v>-89</v>
      </c>
      <c r="L9" s="348">
        <v>-271</v>
      </c>
      <c r="M9" s="246">
        <v>-72</v>
      </c>
      <c r="N9" s="246">
        <v>-87</v>
      </c>
      <c r="O9" s="246">
        <v>-76</v>
      </c>
      <c r="P9" s="246">
        <v>-112</v>
      </c>
      <c r="Q9" s="348">
        <v>-347</v>
      </c>
      <c r="R9" s="246">
        <v>-136</v>
      </c>
      <c r="S9" s="246">
        <v>-127</v>
      </c>
      <c r="T9" s="246">
        <v>-139</v>
      </c>
      <c r="U9" s="246">
        <v>-135</v>
      </c>
      <c r="V9" s="348">
        <v>-537</v>
      </c>
      <c r="W9" s="246">
        <v>-129</v>
      </c>
      <c r="X9" s="246">
        <v>-129</v>
      </c>
      <c r="Y9" s="246">
        <v>-150</v>
      </c>
      <c r="Z9" s="246">
        <v>-132</v>
      </c>
      <c r="AA9" s="348">
        <v>-540</v>
      </c>
      <c r="AB9" s="246">
        <v>-132</v>
      </c>
      <c r="AC9" s="246">
        <v>-141</v>
      </c>
      <c r="AD9" s="246">
        <v>-145</v>
      </c>
      <c r="AE9" s="246">
        <v>-152</v>
      </c>
      <c r="AF9" s="348">
        <v>-570</v>
      </c>
      <c r="AG9" s="246">
        <v>-140</v>
      </c>
      <c r="AH9" s="246">
        <v>-136</v>
      </c>
      <c r="AI9" s="246">
        <v>-163</v>
      </c>
      <c r="AJ9" s="246">
        <v>-159</v>
      </c>
      <c r="AK9" s="348">
        <v>-598</v>
      </c>
      <c r="AL9" s="246">
        <v>-165</v>
      </c>
      <c r="AM9" s="246">
        <v>-145</v>
      </c>
      <c r="AN9" s="246">
        <v>-134</v>
      </c>
      <c r="AO9" s="246">
        <v>-162</v>
      </c>
      <c r="AP9" s="348">
        <v>-606</v>
      </c>
      <c r="AQ9" s="246">
        <v>-132</v>
      </c>
      <c r="AR9" s="246">
        <v>-145</v>
      </c>
      <c r="AS9" s="246">
        <v>-151</v>
      </c>
      <c r="AT9" s="246">
        <v>-95</v>
      </c>
      <c r="AU9" s="348">
        <v>-523</v>
      </c>
      <c r="AV9" s="246">
        <v>-119</v>
      </c>
      <c r="AW9" s="246">
        <v>-163</v>
      </c>
      <c r="AX9" s="246"/>
      <c r="AY9" s="246"/>
      <c r="AZ9" s="348"/>
    </row>
    <row r="10" spans="2:52" s="23" customFormat="1" ht="10">
      <c r="B10" s="70" t="s">
        <v>217</v>
      </c>
      <c r="C10" s="230">
        <v>0</v>
      </c>
      <c r="D10" s="230">
        <v>0</v>
      </c>
      <c r="E10" s="230">
        <v>0</v>
      </c>
      <c r="F10" s="230">
        <v>83</v>
      </c>
      <c r="G10" s="340">
        <v>83</v>
      </c>
      <c r="H10" s="230">
        <v>3</v>
      </c>
      <c r="I10" s="230">
        <v>0</v>
      </c>
      <c r="J10" s="230">
        <v>1</v>
      </c>
      <c r="K10" s="230">
        <v>0</v>
      </c>
      <c r="L10" s="340">
        <v>4</v>
      </c>
      <c r="M10" s="230">
        <v>0</v>
      </c>
      <c r="N10" s="230">
        <v>0</v>
      </c>
      <c r="O10" s="230">
        <v>1</v>
      </c>
      <c r="P10" s="230">
        <v>2</v>
      </c>
      <c r="Q10" s="340">
        <v>3</v>
      </c>
      <c r="R10" s="230">
        <v>0</v>
      </c>
      <c r="S10" s="230">
        <v>0</v>
      </c>
      <c r="T10" s="230">
        <v>2</v>
      </c>
      <c r="U10" s="230">
        <v>58</v>
      </c>
      <c r="V10" s="340">
        <v>60</v>
      </c>
      <c r="W10" s="230">
        <v>0</v>
      </c>
      <c r="X10" s="230">
        <v>1</v>
      </c>
      <c r="Y10" s="230">
        <v>0</v>
      </c>
      <c r="Z10" s="230">
        <v>3</v>
      </c>
      <c r="AA10" s="340">
        <v>4</v>
      </c>
      <c r="AB10" s="230">
        <v>0</v>
      </c>
      <c r="AC10" s="230">
        <v>3</v>
      </c>
      <c r="AD10" s="230">
        <v>0</v>
      </c>
      <c r="AE10" s="230">
        <v>268</v>
      </c>
      <c r="AF10" s="340">
        <v>271</v>
      </c>
      <c r="AG10" s="230">
        <v>0</v>
      </c>
      <c r="AH10" s="230">
        <v>16</v>
      </c>
      <c r="AI10" s="230">
        <v>14</v>
      </c>
      <c r="AJ10" s="230">
        <v>92</v>
      </c>
      <c r="AK10" s="340">
        <v>122</v>
      </c>
      <c r="AL10" s="230">
        <v>179</v>
      </c>
      <c r="AM10" s="230">
        <v>5</v>
      </c>
      <c r="AN10" s="230">
        <v>18</v>
      </c>
      <c r="AO10" s="230">
        <v>214</v>
      </c>
      <c r="AP10" s="340">
        <v>367</v>
      </c>
      <c r="AQ10" s="230">
        <v>0</v>
      </c>
      <c r="AR10" s="230">
        <v>0</v>
      </c>
      <c r="AS10" s="230">
        <v>2</v>
      </c>
      <c r="AT10" s="230">
        <v>1056</v>
      </c>
      <c r="AU10" s="340">
        <v>1058</v>
      </c>
      <c r="AV10" s="230">
        <v>2</v>
      </c>
      <c r="AW10" s="230">
        <v>0</v>
      </c>
      <c r="AX10" s="230"/>
      <c r="AY10" s="230"/>
      <c r="AZ10" s="340"/>
    </row>
    <row r="11" spans="2:52" s="23" customFormat="1" ht="10">
      <c r="B11" s="137" t="s">
        <v>218</v>
      </c>
      <c r="C11" s="256">
        <v>0</v>
      </c>
      <c r="D11" s="256">
        <v>0</v>
      </c>
      <c r="E11" s="256">
        <v>0</v>
      </c>
      <c r="F11" s="256">
        <v>-90</v>
      </c>
      <c r="G11" s="350">
        <v>-90</v>
      </c>
      <c r="H11" s="256">
        <v>-1</v>
      </c>
      <c r="I11" s="256">
        <v>-7</v>
      </c>
      <c r="J11" s="256">
        <v>0</v>
      </c>
      <c r="K11" s="256">
        <v>-315</v>
      </c>
      <c r="L11" s="350">
        <v>-323</v>
      </c>
      <c r="M11" s="256">
        <v>0</v>
      </c>
      <c r="N11" s="256">
        <v>-429</v>
      </c>
      <c r="O11" s="256">
        <v>0</v>
      </c>
      <c r="P11" s="256">
        <v>-423</v>
      </c>
      <c r="Q11" s="350">
        <v>-852</v>
      </c>
      <c r="R11" s="256">
        <v>0</v>
      </c>
      <c r="S11" s="256">
        <v>-2</v>
      </c>
      <c r="T11" s="256">
        <v>-3</v>
      </c>
      <c r="U11" s="256">
        <v>-78</v>
      </c>
      <c r="V11" s="350">
        <v>-83</v>
      </c>
      <c r="W11" s="256">
        <v>-1</v>
      </c>
      <c r="X11" s="256">
        <v>0</v>
      </c>
      <c r="Y11" s="256">
        <v>-43</v>
      </c>
      <c r="Z11" s="256">
        <v>-101</v>
      </c>
      <c r="AA11" s="350">
        <v>-145</v>
      </c>
      <c r="AB11" s="256">
        <v>-22</v>
      </c>
      <c r="AC11" s="256">
        <v>-37</v>
      </c>
      <c r="AD11" s="256">
        <v>-3</v>
      </c>
      <c r="AE11" s="256">
        <v>-265</v>
      </c>
      <c r="AF11" s="350">
        <v>-327</v>
      </c>
      <c r="AG11" s="256">
        <v>0</v>
      </c>
      <c r="AH11" s="256">
        <v>-5</v>
      </c>
      <c r="AI11" s="256">
        <v>-62</v>
      </c>
      <c r="AJ11" s="256">
        <v>-220</v>
      </c>
      <c r="AK11" s="350">
        <v>-287</v>
      </c>
      <c r="AL11" s="256">
        <v>-530</v>
      </c>
      <c r="AM11" s="256">
        <v>-154</v>
      </c>
      <c r="AN11" s="256">
        <v>-19</v>
      </c>
      <c r="AO11" s="256">
        <v>-1038</v>
      </c>
      <c r="AP11" s="350">
        <v>-1692</v>
      </c>
      <c r="AQ11" s="256">
        <v>-80</v>
      </c>
      <c r="AR11" s="256">
        <v>-60</v>
      </c>
      <c r="AS11" s="256">
        <v>-11</v>
      </c>
      <c r="AT11" s="256">
        <v>-137</v>
      </c>
      <c r="AU11" s="350">
        <v>-288</v>
      </c>
      <c r="AV11" s="256">
        <v>-81</v>
      </c>
      <c r="AW11" s="256">
        <v>-54</v>
      </c>
      <c r="AX11" s="256"/>
      <c r="AY11" s="256"/>
      <c r="AZ11" s="350"/>
    </row>
    <row r="12" spans="2:52" s="23" customFormat="1" ht="10">
      <c r="B12" s="189" t="s">
        <v>219</v>
      </c>
      <c r="C12" s="232">
        <v>0</v>
      </c>
      <c r="D12" s="232">
        <v>0</v>
      </c>
      <c r="E12" s="232">
        <v>0</v>
      </c>
      <c r="F12" s="232">
        <v>-7</v>
      </c>
      <c r="G12" s="341">
        <v>-7</v>
      </c>
      <c r="H12" s="232">
        <v>2</v>
      </c>
      <c r="I12" s="232">
        <v>-7</v>
      </c>
      <c r="J12" s="232">
        <v>1</v>
      </c>
      <c r="K12" s="232">
        <v>-315</v>
      </c>
      <c r="L12" s="341">
        <v>-319</v>
      </c>
      <c r="M12" s="232">
        <v>0</v>
      </c>
      <c r="N12" s="232">
        <v>-429</v>
      </c>
      <c r="O12" s="232">
        <v>1</v>
      </c>
      <c r="P12" s="232">
        <v>-421</v>
      </c>
      <c r="Q12" s="341">
        <v>-849</v>
      </c>
      <c r="R12" s="232">
        <v>0</v>
      </c>
      <c r="S12" s="232">
        <v>-2</v>
      </c>
      <c r="T12" s="232">
        <v>-1</v>
      </c>
      <c r="U12" s="232">
        <v>-20</v>
      </c>
      <c r="V12" s="341">
        <v>-23</v>
      </c>
      <c r="W12" s="232">
        <v>-1</v>
      </c>
      <c r="X12" s="232">
        <v>1</v>
      </c>
      <c r="Y12" s="232">
        <v>-43</v>
      </c>
      <c r="Z12" s="232">
        <v>-98</v>
      </c>
      <c r="AA12" s="341">
        <v>-141</v>
      </c>
      <c r="AB12" s="232">
        <v>-22</v>
      </c>
      <c r="AC12" s="232">
        <v>-34</v>
      </c>
      <c r="AD12" s="232">
        <v>-3</v>
      </c>
      <c r="AE12" s="232">
        <v>3</v>
      </c>
      <c r="AF12" s="341">
        <v>-56</v>
      </c>
      <c r="AG12" s="232">
        <v>0</v>
      </c>
      <c r="AH12" s="232">
        <v>11</v>
      </c>
      <c r="AI12" s="232">
        <v>-48</v>
      </c>
      <c r="AJ12" s="232">
        <v>-128</v>
      </c>
      <c r="AK12" s="341">
        <v>-165</v>
      </c>
      <c r="AL12" s="232">
        <v>-351</v>
      </c>
      <c r="AM12" s="232">
        <v>-149</v>
      </c>
      <c r="AN12" s="232">
        <v>-1</v>
      </c>
      <c r="AO12" s="232">
        <v>-824</v>
      </c>
      <c r="AP12" s="341">
        <v>-1325</v>
      </c>
      <c r="AQ12" s="232">
        <v>-80</v>
      </c>
      <c r="AR12" s="232">
        <v>-60</v>
      </c>
      <c r="AS12" s="232">
        <v>-9</v>
      </c>
      <c r="AT12" s="232">
        <v>919</v>
      </c>
      <c r="AU12" s="341">
        <v>770</v>
      </c>
      <c r="AV12" s="232">
        <v>-79</v>
      </c>
      <c r="AW12" s="232">
        <v>-54</v>
      </c>
      <c r="AX12" s="232"/>
      <c r="AY12" s="232"/>
      <c r="AZ12" s="341"/>
    </row>
    <row r="13" spans="2:52" s="23" customFormat="1" ht="10">
      <c r="B13" s="70" t="s">
        <v>490</v>
      </c>
      <c r="C13" s="230"/>
      <c r="D13" s="230"/>
      <c r="E13" s="230"/>
      <c r="F13" s="230"/>
      <c r="G13" s="340">
        <v>0</v>
      </c>
      <c r="H13" s="230"/>
      <c r="I13" s="230"/>
      <c r="J13" s="230"/>
      <c r="K13" s="230"/>
      <c r="L13" s="340">
        <v>0</v>
      </c>
      <c r="M13" s="230"/>
      <c r="N13" s="230"/>
      <c r="O13" s="230"/>
      <c r="P13" s="230"/>
      <c r="Q13" s="340">
        <v>0</v>
      </c>
      <c r="R13" s="230"/>
      <c r="S13" s="230"/>
      <c r="T13" s="230"/>
      <c r="U13" s="230"/>
      <c r="V13" s="340">
        <v>0</v>
      </c>
      <c r="W13" s="230">
        <v>0</v>
      </c>
      <c r="X13" s="230">
        <v>0</v>
      </c>
      <c r="Y13" s="230">
        <v>0</v>
      </c>
      <c r="Z13" s="230">
        <v>0</v>
      </c>
      <c r="AA13" s="340">
        <v>0</v>
      </c>
      <c r="AB13" s="230">
        <v>0</v>
      </c>
      <c r="AC13" s="230">
        <v>0</v>
      </c>
      <c r="AD13" s="230">
        <v>0</v>
      </c>
      <c r="AE13" s="230">
        <v>0</v>
      </c>
      <c r="AF13" s="340">
        <v>0</v>
      </c>
      <c r="AG13" s="230">
        <v>0</v>
      </c>
      <c r="AH13" s="230">
        <v>0</v>
      </c>
      <c r="AI13" s="230">
        <v>0</v>
      </c>
      <c r="AJ13" s="230">
        <v>0</v>
      </c>
      <c r="AK13" s="340">
        <v>0</v>
      </c>
      <c r="AL13" s="230">
        <v>0</v>
      </c>
      <c r="AM13" s="230">
        <v>-1</v>
      </c>
      <c r="AN13" s="230">
        <v>0</v>
      </c>
      <c r="AO13" s="230">
        <v>-1</v>
      </c>
      <c r="AP13" s="340">
        <v>-2</v>
      </c>
      <c r="AQ13" s="230">
        <v>0</v>
      </c>
      <c r="AR13" s="230">
        <v>-1</v>
      </c>
      <c r="AS13" s="230">
        <v>0</v>
      </c>
      <c r="AT13" s="230">
        <v>1</v>
      </c>
      <c r="AU13" s="340">
        <v>0</v>
      </c>
      <c r="AV13" s="230">
        <v>0</v>
      </c>
      <c r="AW13" s="230">
        <v>0</v>
      </c>
      <c r="AX13" s="230"/>
      <c r="AY13" s="230"/>
      <c r="AZ13" s="340"/>
    </row>
    <row r="14" spans="2:52" s="23" customFormat="1" ht="11.25" customHeight="1" thickBot="1">
      <c r="B14" s="559" t="s">
        <v>220</v>
      </c>
      <c r="C14" s="560">
        <v>0</v>
      </c>
      <c r="D14" s="560">
        <v>0</v>
      </c>
      <c r="E14" s="560">
        <v>0</v>
      </c>
      <c r="F14" s="560">
        <v>0</v>
      </c>
      <c r="G14" s="561">
        <v>0</v>
      </c>
      <c r="H14" s="560">
        <v>0</v>
      </c>
      <c r="I14" s="560">
        <v>0</v>
      </c>
      <c r="J14" s="560">
        <v>0</v>
      </c>
      <c r="K14" s="560">
        <v>0</v>
      </c>
      <c r="L14" s="561">
        <v>0</v>
      </c>
      <c r="M14" s="560">
        <v>0</v>
      </c>
      <c r="N14" s="560">
        <v>0</v>
      </c>
      <c r="O14" s="560">
        <v>0</v>
      </c>
      <c r="P14" s="560">
        <v>0</v>
      </c>
      <c r="Q14" s="561">
        <v>0</v>
      </c>
      <c r="R14" s="560">
        <v>0</v>
      </c>
      <c r="S14" s="560">
        <v>0</v>
      </c>
      <c r="T14" s="560">
        <v>-1</v>
      </c>
      <c r="U14" s="560">
        <v>0</v>
      </c>
      <c r="V14" s="561">
        <v>-1</v>
      </c>
      <c r="W14" s="560">
        <v>0</v>
      </c>
      <c r="X14" s="560">
        <v>-1</v>
      </c>
      <c r="Y14" s="560">
        <v>0</v>
      </c>
      <c r="Z14" s="560">
        <v>2</v>
      </c>
      <c r="AA14" s="561">
        <v>1</v>
      </c>
      <c r="AB14" s="560">
        <v>0</v>
      </c>
      <c r="AC14" s="560">
        <v>0</v>
      </c>
      <c r="AD14" s="560">
        <v>0</v>
      </c>
      <c r="AE14" s="560">
        <v>0</v>
      </c>
      <c r="AF14" s="561">
        <v>0</v>
      </c>
      <c r="AG14" s="560">
        <v>0</v>
      </c>
      <c r="AH14" s="560">
        <v>0</v>
      </c>
      <c r="AI14" s="560">
        <v>0</v>
      </c>
      <c r="AJ14" s="560">
        <v>0</v>
      </c>
      <c r="AK14" s="561">
        <v>0</v>
      </c>
      <c r="AL14" s="560">
        <v>0</v>
      </c>
      <c r="AM14" s="560">
        <v>0</v>
      </c>
      <c r="AN14" s="560">
        <v>0</v>
      </c>
      <c r="AO14" s="560">
        <v>0</v>
      </c>
      <c r="AP14" s="561">
        <v>0</v>
      </c>
      <c r="AQ14" s="560">
        <v>0</v>
      </c>
      <c r="AR14" s="560">
        <v>0</v>
      </c>
      <c r="AS14" s="560">
        <v>0</v>
      </c>
      <c r="AT14" s="560">
        <v>0</v>
      </c>
      <c r="AU14" s="561">
        <v>0</v>
      </c>
      <c r="AV14" s="560">
        <v>0</v>
      </c>
      <c r="AW14" s="560">
        <v>0</v>
      </c>
      <c r="AX14" s="560"/>
      <c r="AY14" s="560"/>
      <c r="AZ14" s="561"/>
    </row>
    <row r="15" spans="2:52" s="23" customFormat="1" ht="21.5" thickBot="1">
      <c r="B15" s="188" t="s">
        <v>231</v>
      </c>
      <c r="C15" s="258">
        <v>-6</v>
      </c>
      <c r="D15" s="258">
        <v>-3</v>
      </c>
      <c r="E15" s="258">
        <v>-9</v>
      </c>
      <c r="F15" s="258">
        <v>-14</v>
      </c>
      <c r="G15" s="351">
        <v>-32</v>
      </c>
      <c r="H15" s="258">
        <v>31</v>
      </c>
      <c r="I15" s="258">
        <v>27</v>
      </c>
      <c r="J15" s="258">
        <v>52</v>
      </c>
      <c r="K15" s="258">
        <v>42</v>
      </c>
      <c r="L15" s="351">
        <v>152</v>
      </c>
      <c r="M15" s="258">
        <v>14</v>
      </c>
      <c r="N15" s="254">
        <v>13</v>
      </c>
      <c r="O15" s="254">
        <v>10</v>
      </c>
      <c r="P15" s="254">
        <v>7</v>
      </c>
      <c r="Q15" s="351">
        <v>44</v>
      </c>
      <c r="R15" s="258">
        <v>27</v>
      </c>
      <c r="S15" s="254">
        <v>42</v>
      </c>
      <c r="T15" s="254">
        <v>58</v>
      </c>
      <c r="U15" s="254">
        <v>128</v>
      </c>
      <c r="V15" s="351">
        <v>255</v>
      </c>
      <c r="W15" s="258">
        <v>80</v>
      </c>
      <c r="X15" s="254">
        <v>82</v>
      </c>
      <c r="Y15" s="254">
        <v>53</v>
      </c>
      <c r="Z15" s="254">
        <v>78</v>
      </c>
      <c r="AA15" s="351">
        <v>293</v>
      </c>
      <c r="AB15" s="258">
        <v>68</v>
      </c>
      <c r="AC15" s="254">
        <v>82</v>
      </c>
      <c r="AD15" s="254">
        <v>86</v>
      </c>
      <c r="AE15" s="254">
        <v>69</v>
      </c>
      <c r="AF15" s="351">
        <v>305</v>
      </c>
      <c r="AG15" s="258">
        <v>94</v>
      </c>
      <c r="AH15" s="254">
        <v>83</v>
      </c>
      <c r="AI15" s="254">
        <v>85</v>
      </c>
      <c r="AJ15" s="254">
        <v>33</v>
      </c>
      <c r="AK15" s="351">
        <v>295</v>
      </c>
      <c r="AL15" s="258">
        <v>219</v>
      </c>
      <c r="AM15" s="254">
        <v>10</v>
      </c>
      <c r="AN15" s="254">
        <v>44</v>
      </c>
      <c r="AO15" s="254">
        <v>49</v>
      </c>
      <c r="AP15" s="351">
        <v>322</v>
      </c>
      <c r="AQ15" s="254">
        <v>14</v>
      </c>
      <c r="AR15" s="254">
        <v>60</v>
      </c>
      <c r="AS15" s="254">
        <v>130</v>
      </c>
      <c r="AT15" s="254">
        <v>183</v>
      </c>
      <c r="AU15" s="351">
        <v>387</v>
      </c>
      <c r="AV15" s="254">
        <v>162</v>
      </c>
      <c r="AW15" s="254">
        <v>336</v>
      </c>
      <c r="AX15" s="254"/>
      <c r="AY15" s="254"/>
      <c r="AZ15" s="351"/>
    </row>
    <row r="16" spans="2:52" s="23" customFormat="1" ht="21.5" thickBot="1">
      <c r="B16" s="188" t="s">
        <v>223</v>
      </c>
      <c r="C16" s="258">
        <v>-6</v>
      </c>
      <c r="D16" s="258">
        <v>-3</v>
      </c>
      <c r="E16" s="258">
        <v>-9</v>
      </c>
      <c r="F16" s="258">
        <v>-14</v>
      </c>
      <c r="G16" s="351">
        <v>-32</v>
      </c>
      <c r="H16" s="258">
        <v>31</v>
      </c>
      <c r="I16" s="258">
        <v>19</v>
      </c>
      <c r="J16" s="258">
        <v>52</v>
      </c>
      <c r="K16" s="258">
        <v>-272</v>
      </c>
      <c r="L16" s="351">
        <v>-170</v>
      </c>
      <c r="M16" s="258">
        <v>14</v>
      </c>
      <c r="N16" s="258">
        <v>-416</v>
      </c>
      <c r="O16" s="258">
        <v>10</v>
      </c>
      <c r="P16" s="258">
        <v>-416</v>
      </c>
      <c r="Q16" s="351">
        <v>-808</v>
      </c>
      <c r="R16" s="258">
        <v>27</v>
      </c>
      <c r="S16" s="258">
        <v>40</v>
      </c>
      <c r="T16" s="258">
        <v>59</v>
      </c>
      <c r="U16" s="258">
        <v>56</v>
      </c>
      <c r="V16" s="351">
        <v>182</v>
      </c>
      <c r="W16" s="258">
        <v>79</v>
      </c>
      <c r="X16" s="258">
        <v>82</v>
      </c>
      <c r="Y16" s="258">
        <v>11</v>
      </c>
      <c r="Z16" s="258">
        <v>-19</v>
      </c>
      <c r="AA16" s="351">
        <v>153</v>
      </c>
      <c r="AB16" s="258">
        <v>66</v>
      </c>
      <c r="AC16" s="258">
        <v>72</v>
      </c>
      <c r="AD16" s="258">
        <v>86</v>
      </c>
      <c r="AE16" s="258">
        <v>63</v>
      </c>
      <c r="AF16" s="351">
        <v>287</v>
      </c>
      <c r="AG16" s="258">
        <v>93</v>
      </c>
      <c r="AH16" s="258">
        <v>82</v>
      </c>
      <c r="AI16" s="258">
        <v>23</v>
      </c>
      <c r="AJ16" s="258">
        <v>-34</v>
      </c>
      <c r="AK16" s="351">
        <v>164</v>
      </c>
      <c r="AL16" s="258">
        <v>-277</v>
      </c>
      <c r="AM16" s="258">
        <v>-123</v>
      </c>
      <c r="AN16" s="258">
        <v>54</v>
      </c>
      <c r="AO16" s="258">
        <v>-754</v>
      </c>
      <c r="AP16" s="351">
        <v>-1100</v>
      </c>
      <c r="AQ16" s="258">
        <v>14</v>
      </c>
      <c r="AR16" s="258">
        <v>60</v>
      </c>
      <c r="AS16" s="258">
        <v>130</v>
      </c>
      <c r="AT16" s="258">
        <v>1101</v>
      </c>
      <c r="AU16" s="351">
        <v>1305</v>
      </c>
      <c r="AV16" s="258">
        <v>162</v>
      </c>
      <c r="AW16" s="258">
        <v>304</v>
      </c>
      <c r="AX16" s="258"/>
      <c r="AY16" s="258"/>
      <c r="AZ16" s="351"/>
    </row>
    <row r="17" spans="2:52" s="23" customFormat="1" ht="11" thickBot="1">
      <c r="B17" s="509" t="s">
        <v>233</v>
      </c>
      <c r="C17" s="250">
        <v>-6</v>
      </c>
      <c r="D17" s="250">
        <v>-4</v>
      </c>
      <c r="E17" s="250">
        <v>-10</v>
      </c>
      <c r="F17" s="250">
        <v>-18</v>
      </c>
      <c r="G17" s="313">
        <v>-38</v>
      </c>
      <c r="H17" s="250">
        <v>14</v>
      </c>
      <c r="I17" s="258">
        <v>7</v>
      </c>
      <c r="J17" s="250">
        <v>15</v>
      </c>
      <c r="K17" s="258">
        <v>-6</v>
      </c>
      <c r="L17" s="351">
        <v>30</v>
      </c>
      <c r="M17" s="258">
        <v>-20</v>
      </c>
      <c r="N17" s="258">
        <v>-26</v>
      </c>
      <c r="O17" s="258">
        <v>-26</v>
      </c>
      <c r="P17" s="258">
        <v>-57</v>
      </c>
      <c r="Q17" s="351">
        <v>-129</v>
      </c>
      <c r="R17" s="258">
        <v>-44</v>
      </c>
      <c r="S17" s="258">
        <v>-30</v>
      </c>
      <c r="T17" s="258">
        <v>-27</v>
      </c>
      <c r="U17" s="258">
        <v>55</v>
      </c>
      <c r="V17" s="351">
        <v>-46</v>
      </c>
      <c r="W17" s="258">
        <v>5</v>
      </c>
      <c r="X17" s="258">
        <v>4</v>
      </c>
      <c r="Y17" s="258">
        <v>-36</v>
      </c>
      <c r="Z17" s="258">
        <v>2</v>
      </c>
      <c r="AA17" s="351">
        <v>-25</v>
      </c>
      <c r="AB17" s="258">
        <v>-7</v>
      </c>
      <c r="AC17" s="258">
        <v>0</v>
      </c>
      <c r="AD17" s="258">
        <v>6</v>
      </c>
      <c r="AE17" s="258">
        <v>-2</v>
      </c>
      <c r="AF17" s="351">
        <v>-3</v>
      </c>
      <c r="AG17" s="258">
        <v>24</v>
      </c>
      <c r="AH17" s="258">
        <v>17</v>
      </c>
      <c r="AI17" s="258">
        <v>-15</v>
      </c>
      <c r="AJ17" s="258">
        <v>-50</v>
      </c>
      <c r="AK17" s="351">
        <v>-24</v>
      </c>
      <c r="AL17" s="258">
        <v>125</v>
      </c>
      <c r="AM17" s="258">
        <v>-68</v>
      </c>
      <c r="AN17" s="258">
        <v>-28</v>
      </c>
      <c r="AO17" s="258">
        <v>-57</v>
      </c>
      <c r="AP17" s="351">
        <v>-28</v>
      </c>
      <c r="AQ17" s="258">
        <v>-61</v>
      </c>
      <c r="AR17" s="258">
        <v>-22</v>
      </c>
      <c r="AS17" s="258">
        <v>50</v>
      </c>
      <c r="AT17" s="258">
        <v>160</v>
      </c>
      <c r="AU17" s="351">
        <v>127</v>
      </c>
      <c r="AV17" s="258">
        <v>92</v>
      </c>
      <c r="AW17" s="258">
        <v>231</v>
      </c>
      <c r="AX17" s="258"/>
      <c r="AY17" s="258"/>
      <c r="AZ17" s="351"/>
    </row>
    <row r="18" spans="2:52" s="150" customFormat="1" ht="11" thickBot="1">
      <c r="B18" s="178" t="s">
        <v>226</v>
      </c>
      <c r="C18" s="250">
        <v>-6</v>
      </c>
      <c r="D18" s="250">
        <v>-4</v>
      </c>
      <c r="E18" s="250">
        <v>-10</v>
      </c>
      <c r="F18" s="250">
        <v>-18</v>
      </c>
      <c r="G18" s="313">
        <v>-38</v>
      </c>
      <c r="H18" s="250">
        <v>14</v>
      </c>
      <c r="I18" s="250">
        <v>-1</v>
      </c>
      <c r="J18" s="250">
        <v>15</v>
      </c>
      <c r="K18" s="250">
        <v>-320</v>
      </c>
      <c r="L18" s="313">
        <v>-292</v>
      </c>
      <c r="M18" s="250">
        <v>-20</v>
      </c>
      <c r="N18" s="250">
        <v>-455</v>
      </c>
      <c r="O18" s="250">
        <v>-26</v>
      </c>
      <c r="P18" s="250">
        <v>-480</v>
      </c>
      <c r="Q18" s="313">
        <v>-981</v>
      </c>
      <c r="R18" s="250">
        <v>-44</v>
      </c>
      <c r="S18" s="250">
        <v>-32</v>
      </c>
      <c r="T18" s="250">
        <v>-26</v>
      </c>
      <c r="U18" s="250">
        <v>-17</v>
      </c>
      <c r="V18" s="313">
        <v>-119</v>
      </c>
      <c r="W18" s="250">
        <v>4</v>
      </c>
      <c r="X18" s="250">
        <v>4</v>
      </c>
      <c r="Y18" s="250">
        <v>-78</v>
      </c>
      <c r="Z18" s="250">
        <v>-95</v>
      </c>
      <c r="AA18" s="313">
        <v>-165</v>
      </c>
      <c r="AB18" s="250">
        <v>-9</v>
      </c>
      <c r="AC18" s="250">
        <v>-10</v>
      </c>
      <c r="AD18" s="250">
        <v>6</v>
      </c>
      <c r="AE18" s="250">
        <v>-8</v>
      </c>
      <c r="AF18" s="313">
        <v>-21</v>
      </c>
      <c r="AG18" s="250">
        <v>23</v>
      </c>
      <c r="AH18" s="250">
        <v>16</v>
      </c>
      <c r="AI18" s="250">
        <v>-77</v>
      </c>
      <c r="AJ18" s="250">
        <v>-117</v>
      </c>
      <c r="AK18" s="313">
        <v>-155</v>
      </c>
      <c r="AL18" s="250">
        <v>-371</v>
      </c>
      <c r="AM18" s="250">
        <v>-201</v>
      </c>
      <c r="AN18" s="250">
        <v>-18</v>
      </c>
      <c r="AO18" s="250">
        <v>-860</v>
      </c>
      <c r="AP18" s="313">
        <v>-1450</v>
      </c>
      <c r="AQ18" s="250">
        <v>-61</v>
      </c>
      <c r="AR18" s="250">
        <v>-22</v>
      </c>
      <c r="AS18" s="250">
        <v>50</v>
      </c>
      <c r="AT18" s="250">
        <v>1078</v>
      </c>
      <c r="AU18" s="313">
        <v>1045</v>
      </c>
      <c r="AV18" s="250">
        <v>92</v>
      </c>
      <c r="AW18" s="250">
        <v>199</v>
      </c>
      <c r="AX18" s="250"/>
      <c r="AY18" s="250"/>
      <c r="AZ18" s="313"/>
    </row>
    <row r="19" spans="2:52" s="23" customFormat="1" ht="10">
      <c r="B19" s="114" t="s">
        <v>550</v>
      </c>
      <c r="C19" s="255">
        <v>55</v>
      </c>
      <c r="D19" s="255">
        <v>105</v>
      </c>
      <c r="E19" s="255">
        <v>58</v>
      </c>
      <c r="F19" s="255">
        <v>86</v>
      </c>
      <c r="G19" s="352">
        <v>304</v>
      </c>
      <c r="H19" s="255">
        <v>127</v>
      </c>
      <c r="I19" s="255">
        <v>54</v>
      </c>
      <c r="J19" s="255">
        <v>178</v>
      </c>
      <c r="K19" s="255">
        <v>140</v>
      </c>
      <c r="L19" s="352">
        <v>499</v>
      </c>
      <c r="M19" s="255">
        <v>76</v>
      </c>
      <c r="N19" s="255">
        <v>21</v>
      </c>
      <c r="O19" s="255">
        <v>98</v>
      </c>
      <c r="P19" s="255">
        <v>93</v>
      </c>
      <c r="Q19" s="352">
        <v>288</v>
      </c>
      <c r="R19" s="255">
        <v>126</v>
      </c>
      <c r="S19" s="255">
        <v>180</v>
      </c>
      <c r="T19" s="255">
        <v>94</v>
      </c>
      <c r="U19" s="255">
        <v>125</v>
      </c>
      <c r="V19" s="352">
        <v>525</v>
      </c>
      <c r="W19" s="255">
        <v>153</v>
      </c>
      <c r="X19" s="255">
        <v>339</v>
      </c>
      <c r="Y19" s="255">
        <v>122</v>
      </c>
      <c r="Z19" s="255">
        <v>164</v>
      </c>
      <c r="AA19" s="352">
        <v>778</v>
      </c>
      <c r="AB19" s="255">
        <v>247</v>
      </c>
      <c r="AC19" s="255">
        <v>134</v>
      </c>
      <c r="AD19" s="255">
        <v>172</v>
      </c>
      <c r="AE19" s="255">
        <v>187</v>
      </c>
      <c r="AF19" s="352">
        <v>740</v>
      </c>
      <c r="AG19" s="255">
        <v>148</v>
      </c>
      <c r="AH19" s="255">
        <v>119</v>
      </c>
      <c r="AI19" s="255">
        <v>136</v>
      </c>
      <c r="AJ19" s="255">
        <v>229</v>
      </c>
      <c r="AK19" s="352">
        <v>632</v>
      </c>
      <c r="AL19" s="255">
        <v>176</v>
      </c>
      <c r="AM19" s="255">
        <v>38</v>
      </c>
      <c r="AN19" s="255">
        <v>51</v>
      </c>
      <c r="AO19" s="255">
        <v>135</v>
      </c>
      <c r="AP19" s="352">
        <v>400</v>
      </c>
      <c r="AQ19" s="255">
        <v>87</v>
      </c>
      <c r="AR19" s="255">
        <v>52</v>
      </c>
      <c r="AS19" s="255">
        <v>74</v>
      </c>
      <c r="AT19" s="255">
        <v>150</v>
      </c>
      <c r="AU19" s="352">
        <v>363</v>
      </c>
      <c r="AV19" s="255">
        <v>183</v>
      </c>
      <c r="AW19" s="255">
        <v>71</v>
      </c>
      <c r="AX19" s="255"/>
      <c r="AY19" s="255"/>
      <c r="AZ19" s="352"/>
    </row>
    <row r="20" spans="2:52" s="23" customFormat="1" ht="10">
      <c r="B20" s="189" t="s">
        <v>227</v>
      </c>
      <c r="C20" s="232">
        <v>0</v>
      </c>
      <c r="D20" s="232">
        <v>0</v>
      </c>
      <c r="E20" s="232">
        <v>0</v>
      </c>
      <c r="F20" s="232">
        <v>17</v>
      </c>
      <c r="G20" s="341">
        <v>17</v>
      </c>
      <c r="H20" s="232">
        <v>41</v>
      </c>
      <c r="I20" s="232">
        <v>50</v>
      </c>
      <c r="J20" s="232">
        <v>80</v>
      </c>
      <c r="K20" s="232">
        <v>87</v>
      </c>
      <c r="L20" s="341">
        <v>258</v>
      </c>
      <c r="M20" s="232">
        <v>71</v>
      </c>
      <c r="N20" s="232">
        <v>83</v>
      </c>
      <c r="O20" s="232">
        <v>75</v>
      </c>
      <c r="P20" s="232">
        <v>81</v>
      </c>
      <c r="Q20" s="341">
        <v>310</v>
      </c>
      <c r="R20" s="232">
        <v>136</v>
      </c>
      <c r="S20" s="232">
        <v>131</v>
      </c>
      <c r="T20" s="232">
        <v>144</v>
      </c>
      <c r="U20" s="232">
        <v>147</v>
      </c>
      <c r="V20" s="341">
        <v>558</v>
      </c>
      <c r="W20" s="232">
        <v>147</v>
      </c>
      <c r="X20" s="232">
        <v>153</v>
      </c>
      <c r="Y20" s="232">
        <v>172</v>
      </c>
      <c r="Z20" s="232">
        <v>166</v>
      </c>
      <c r="AA20" s="341">
        <v>638</v>
      </c>
      <c r="AB20" s="232">
        <v>171</v>
      </c>
      <c r="AC20" s="232">
        <v>182</v>
      </c>
      <c r="AD20" s="232">
        <v>172</v>
      </c>
      <c r="AE20" s="232">
        <v>203</v>
      </c>
      <c r="AF20" s="341">
        <v>728</v>
      </c>
      <c r="AG20" s="232">
        <v>184</v>
      </c>
      <c r="AH20" s="232">
        <v>179</v>
      </c>
      <c r="AI20" s="232">
        <v>180</v>
      </c>
      <c r="AJ20" s="232">
        <v>193</v>
      </c>
      <c r="AK20" s="341">
        <v>736</v>
      </c>
      <c r="AL20" s="232">
        <v>204</v>
      </c>
      <c r="AM20" s="232">
        <v>192</v>
      </c>
      <c r="AN20" s="232">
        <v>177</v>
      </c>
      <c r="AO20" s="232">
        <v>169</v>
      </c>
      <c r="AP20" s="341">
        <v>742</v>
      </c>
      <c r="AQ20" s="232">
        <v>156</v>
      </c>
      <c r="AR20" s="232">
        <v>174</v>
      </c>
      <c r="AS20" s="232">
        <v>166</v>
      </c>
      <c r="AT20" s="232">
        <v>158</v>
      </c>
      <c r="AU20" s="341">
        <v>654</v>
      </c>
      <c r="AV20" s="232">
        <v>160</v>
      </c>
      <c r="AW20" s="232">
        <v>179</v>
      </c>
      <c r="AX20" s="232"/>
      <c r="AY20" s="232"/>
      <c r="AZ20" s="341"/>
    </row>
    <row r="21" spans="2:52">
      <c r="B21" s="23" t="s">
        <v>228</v>
      </c>
    </row>
    <row r="22" spans="2:52">
      <c r="B22" s="23" t="s">
        <v>554</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2:52">
      <c r="B23" s="40"/>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row>
    <row r="24" spans="2:52">
      <c r="B24" s="44"/>
    </row>
    <row r="25" spans="2:52">
      <c r="B25" s="44"/>
    </row>
    <row r="26" spans="2:52">
      <c r="B26" s="44"/>
    </row>
    <row r="27" spans="2:52">
      <c r="B27" s="44"/>
    </row>
    <row r="28" spans="2:52">
      <c r="B28" s="44"/>
    </row>
    <row r="29" spans="2:52">
      <c r="B29" s="44"/>
    </row>
    <row r="30" spans="2:52">
      <c r="B30" s="44"/>
    </row>
  </sheetData>
  <printOptions horizontalCentered="1"/>
  <pageMargins left="0.43307086614173229" right="0.74803149606299213" top="0.98425196850393704" bottom="0.98425196850393704" header="0.51181102362204722" footer="0.51181102362204722"/>
  <pageSetup paperSize="9" scale="5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rgb="FFFF0000"/>
    <pageSetUpPr fitToPage="1"/>
  </sheetPr>
  <dimension ref="A2:BA30"/>
  <sheetViews>
    <sheetView showGridLines="0" view="pageBreakPreview" topLeftCell="A2" zoomScaleNormal="100" zoomScaleSheetLayoutView="100" workbookViewId="0">
      <pane xSplit="2" ySplit="4" topLeftCell="AJ6"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outlineLevelCol="1"/>
  <cols>
    <col min="1" max="1" width="1.26953125" customWidth="1"/>
    <col min="2" max="2" width="53.453125" style="54" customWidth="1"/>
    <col min="3" max="6" width="7.54296875" style="7" hidden="1" customWidth="1" outlineLevel="1"/>
    <col min="7" max="7" width="9" style="7" customWidth="1" collapsed="1"/>
    <col min="8" max="11" width="7.54296875" style="7" hidden="1" customWidth="1" outlineLevel="1"/>
    <col min="12" max="12" width="9" style="7" customWidth="1" collapsed="1"/>
    <col min="13" max="16" width="7.54296875" style="7" hidden="1" customWidth="1" outlineLevel="1"/>
    <col min="17" max="17" width="9" style="7" customWidth="1" collapsed="1"/>
    <col min="18" max="21" width="7.54296875" style="7" hidden="1" customWidth="1" outlineLevel="1"/>
    <col min="22" max="22" width="9" style="7" customWidth="1" collapsed="1"/>
    <col min="23" max="26" width="7.54296875" style="7" hidden="1" customWidth="1" outlineLevel="1"/>
    <col min="27" max="27" width="9" style="7" customWidth="1" collapsed="1"/>
    <col min="28" max="28" width="7.54296875" style="7" hidden="1" customWidth="1" outlineLevel="1" collapsed="1"/>
    <col min="29" max="31" width="7.54296875" style="7" hidden="1" customWidth="1" outlineLevel="1"/>
    <col min="32" max="32" width="9" style="7" customWidth="1" collapsed="1"/>
    <col min="33" max="36" width="7.54296875" style="7" customWidth="1"/>
    <col min="37" max="37" width="9" style="7" customWidth="1"/>
    <col min="38" max="41" width="7.54296875" style="7" customWidth="1"/>
    <col min="42" max="42" width="9" style="7" customWidth="1"/>
    <col min="43" max="46" width="7.54296875" style="7" customWidth="1"/>
    <col min="47" max="47" width="9" style="7" customWidth="1"/>
    <col min="48" max="49" width="7.54296875" style="7" customWidth="1"/>
    <col min="50" max="51" width="7.54296875" style="7" hidden="1" customWidth="1" outlineLevel="1"/>
    <col min="52" max="52" width="9" style="7" hidden="1" customWidth="1" outlineLevel="1"/>
    <col min="53" max="53" width="9.1796875" style="7" collapsed="1"/>
    <col min="54" max="16384" width="9.1796875" style="7"/>
  </cols>
  <sheetData>
    <row r="2" spans="2:52" ht="15.5">
      <c r="B2" s="513" t="s">
        <v>234</v>
      </c>
    </row>
    <row r="3" spans="2:52" ht="10" customHeight="1"/>
    <row r="4" spans="2:52" s="79" customFormat="1" ht="21" customHeight="1">
      <c r="B4" s="45" t="s">
        <v>202</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c r="AB4" s="45" t="s">
        <v>457</v>
      </c>
      <c r="AC4" s="45" t="s">
        <v>458</v>
      </c>
      <c r="AD4" s="45" t="s">
        <v>459</v>
      </c>
      <c r="AE4" s="45" t="s">
        <v>460</v>
      </c>
      <c r="AF4" s="45" t="s">
        <v>461</v>
      </c>
      <c r="AG4" s="45" t="s">
        <v>510</v>
      </c>
      <c r="AH4" s="45" t="s">
        <v>511</v>
      </c>
      <c r="AI4" s="45" t="s">
        <v>512</v>
      </c>
      <c r="AJ4" s="45" t="s">
        <v>513</v>
      </c>
      <c r="AK4" s="45" t="s">
        <v>514</v>
      </c>
      <c r="AL4" s="45" t="s">
        <v>565</v>
      </c>
      <c r="AM4" s="45" t="s">
        <v>566</v>
      </c>
      <c r="AN4" s="45" t="s">
        <v>567</v>
      </c>
      <c r="AO4" s="45" t="s">
        <v>568</v>
      </c>
      <c r="AP4" s="45" t="s">
        <v>569</v>
      </c>
      <c r="AQ4" s="45" t="s">
        <v>707</v>
      </c>
      <c r="AR4" s="45" t="s">
        <v>667</v>
      </c>
      <c r="AS4" s="45" t="s">
        <v>668</v>
      </c>
      <c r="AT4" s="45" t="s">
        <v>669</v>
      </c>
      <c r="AU4" s="45" t="s">
        <v>670</v>
      </c>
      <c r="AV4" s="45" t="s">
        <v>715</v>
      </c>
      <c r="AW4" s="45" t="s">
        <v>717</v>
      </c>
      <c r="AX4" s="45" t="s">
        <v>718</v>
      </c>
      <c r="AY4" s="45" t="s">
        <v>719</v>
      </c>
      <c r="AZ4" s="45" t="s">
        <v>720</v>
      </c>
    </row>
    <row r="5" spans="2:52" s="88" customFormat="1" ht="7"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row>
    <row r="6" spans="2:52" s="23" customFormat="1" ht="10.5">
      <c r="B6" s="153" t="s">
        <v>541</v>
      </c>
      <c r="C6" s="257">
        <v>76</v>
      </c>
      <c r="D6" s="257">
        <v>81</v>
      </c>
      <c r="E6" s="257">
        <v>73</v>
      </c>
      <c r="F6" s="257">
        <v>84</v>
      </c>
      <c r="G6" s="353">
        <v>314</v>
      </c>
      <c r="H6" s="257">
        <v>81</v>
      </c>
      <c r="I6" s="257">
        <v>77</v>
      </c>
      <c r="J6" s="257">
        <v>80</v>
      </c>
      <c r="K6" s="257">
        <v>73</v>
      </c>
      <c r="L6" s="353">
        <v>311</v>
      </c>
      <c r="M6" s="257">
        <v>67</v>
      </c>
      <c r="N6" s="257">
        <v>72</v>
      </c>
      <c r="O6" s="257">
        <v>77</v>
      </c>
      <c r="P6" s="257">
        <v>72</v>
      </c>
      <c r="Q6" s="353">
        <v>288</v>
      </c>
      <c r="R6" s="257">
        <v>84</v>
      </c>
      <c r="S6" s="257">
        <v>88</v>
      </c>
      <c r="T6" s="257">
        <v>91</v>
      </c>
      <c r="U6" s="257">
        <v>88</v>
      </c>
      <c r="V6" s="353">
        <v>351</v>
      </c>
      <c r="W6" s="257">
        <v>90</v>
      </c>
      <c r="X6" s="257">
        <v>97</v>
      </c>
      <c r="Y6" s="257">
        <v>99</v>
      </c>
      <c r="Z6" s="257">
        <v>130</v>
      </c>
      <c r="AA6" s="353">
        <v>416</v>
      </c>
      <c r="AB6" s="257">
        <v>124</v>
      </c>
      <c r="AC6" s="257">
        <v>129</v>
      </c>
      <c r="AD6" s="257">
        <v>133</v>
      </c>
      <c r="AE6" s="257">
        <v>144</v>
      </c>
      <c r="AF6" s="353">
        <v>530</v>
      </c>
      <c r="AG6" s="257">
        <v>120</v>
      </c>
      <c r="AH6" s="257">
        <v>130</v>
      </c>
      <c r="AI6" s="257">
        <v>126</v>
      </c>
      <c r="AJ6" s="257">
        <v>149</v>
      </c>
      <c r="AK6" s="353">
        <v>525</v>
      </c>
      <c r="AL6" s="257">
        <v>135</v>
      </c>
      <c r="AM6" s="257">
        <v>138</v>
      </c>
      <c r="AN6" s="257">
        <v>144</v>
      </c>
      <c r="AO6" s="257">
        <v>176</v>
      </c>
      <c r="AP6" s="353">
        <v>593</v>
      </c>
      <c r="AQ6" s="257">
        <v>157</v>
      </c>
      <c r="AR6" s="257">
        <v>278</v>
      </c>
      <c r="AS6" s="257">
        <v>258</v>
      </c>
      <c r="AT6" s="257">
        <v>331</v>
      </c>
      <c r="AU6" s="353">
        <v>1024</v>
      </c>
      <c r="AV6" s="257">
        <v>281</v>
      </c>
      <c r="AW6" s="257">
        <v>323</v>
      </c>
      <c r="AX6" s="257"/>
      <c r="AY6" s="257"/>
      <c r="AZ6" s="353"/>
    </row>
    <row r="7" spans="2:52" s="23" customFormat="1" ht="10">
      <c r="B7" s="190" t="s">
        <v>542</v>
      </c>
      <c r="C7" s="230">
        <v>19</v>
      </c>
      <c r="D7" s="230">
        <v>16</v>
      </c>
      <c r="E7" s="230">
        <v>14</v>
      </c>
      <c r="F7" s="230">
        <v>22</v>
      </c>
      <c r="G7" s="340">
        <v>71</v>
      </c>
      <c r="H7" s="230">
        <v>26</v>
      </c>
      <c r="I7" s="230">
        <v>18</v>
      </c>
      <c r="J7" s="230">
        <v>18</v>
      </c>
      <c r="K7" s="230">
        <v>10</v>
      </c>
      <c r="L7" s="340">
        <v>72</v>
      </c>
      <c r="M7" s="230">
        <v>23</v>
      </c>
      <c r="N7" s="230">
        <v>19</v>
      </c>
      <c r="O7" s="230">
        <v>26</v>
      </c>
      <c r="P7" s="230">
        <v>14</v>
      </c>
      <c r="Q7" s="340">
        <v>82</v>
      </c>
      <c r="R7" s="230">
        <v>19</v>
      </c>
      <c r="S7" s="230">
        <v>15</v>
      </c>
      <c r="T7" s="230">
        <v>15</v>
      </c>
      <c r="U7" s="230">
        <v>19</v>
      </c>
      <c r="V7" s="340">
        <v>68</v>
      </c>
      <c r="W7" s="230">
        <v>16</v>
      </c>
      <c r="X7" s="230">
        <v>15</v>
      </c>
      <c r="Y7" s="230">
        <v>15</v>
      </c>
      <c r="Z7" s="230">
        <v>28</v>
      </c>
      <c r="AA7" s="340">
        <v>74</v>
      </c>
      <c r="AB7" s="230">
        <v>16</v>
      </c>
      <c r="AC7" s="230">
        <v>23</v>
      </c>
      <c r="AD7" s="230">
        <v>25</v>
      </c>
      <c r="AE7" s="230">
        <v>35</v>
      </c>
      <c r="AF7" s="340">
        <v>99</v>
      </c>
      <c r="AG7" s="230">
        <v>21</v>
      </c>
      <c r="AH7" s="230">
        <v>17</v>
      </c>
      <c r="AI7" s="230">
        <v>19</v>
      </c>
      <c r="AJ7" s="230">
        <v>24</v>
      </c>
      <c r="AK7" s="340">
        <v>81</v>
      </c>
      <c r="AL7" s="230">
        <v>19</v>
      </c>
      <c r="AM7" s="230">
        <v>21</v>
      </c>
      <c r="AN7" s="230">
        <v>19</v>
      </c>
      <c r="AO7" s="230">
        <v>29</v>
      </c>
      <c r="AP7" s="340">
        <v>88</v>
      </c>
      <c r="AQ7" s="230">
        <v>24</v>
      </c>
      <c r="AR7" s="230">
        <v>135</v>
      </c>
      <c r="AS7" s="230">
        <v>117</v>
      </c>
      <c r="AT7" s="230">
        <v>168</v>
      </c>
      <c r="AU7" s="340">
        <v>444</v>
      </c>
      <c r="AV7" s="230">
        <v>121</v>
      </c>
      <c r="AW7" s="230">
        <v>147</v>
      </c>
      <c r="AX7" s="230"/>
      <c r="AY7" s="230"/>
      <c r="AZ7" s="340"/>
    </row>
    <row r="8" spans="2:52" s="23" customFormat="1" ht="10">
      <c r="B8" s="80" t="s">
        <v>543</v>
      </c>
      <c r="C8" s="230">
        <v>57</v>
      </c>
      <c r="D8" s="230">
        <v>65</v>
      </c>
      <c r="E8" s="230">
        <v>59</v>
      </c>
      <c r="F8" s="230">
        <v>62</v>
      </c>
      <c r="G8" s="340">
        <v>243</v>
      </c>
      <c r="H8" s="230">
        <v>55</v>
      </c>
      <c r="I8" s="230">
        <v>59</v>
      </c>
      <c r="J8" s="230">
        <v>62</v>
      </c>
      <c r="K8" s="230">
        <v>63</v>
      </c>
      <c r="L8" s="340">
        <v>239</v>
      </c>
      <c r="M8" s="230">
        <v>44</v>
      </c>
      <c r="N8" s="230">
        <v>53</v>
      </c>
      <c r="O8" s="230">
        <v>51</v>
      </c>
      <c r="P8" s="230">
        <v>58</v>
      </c>
      <c r="Q8" s="340">
        <v>206</v>
      </c>
      <c r="R8" s="230">
        <v>65</v>
      </c>
      <c r="S8" s="230">
        <v>73</v>
      </c>
      <c r="T8" s="230">
        <v>76</v>
      </c>
      <c r="U8" s="230">
        <v>69</v>
      </c>
      <c r="V8" s="340">
        <v>283</v>
      </c>
      <c r="W8" s="230">
        <v>74</v>
      </c>
      <c r="X8" s="230">
        <v>82</v>
      </c>
      <c r="Y8" s="230">
        <v>84</v>
      </c>
      <c r="Z8" s="230">
        <v>102</v>
      </c>
      <c r="AA8" s="340">
        <v>342</v>
      </c>
      <c r="AB8" s="230">
        <v>108</v>
      </c>
      <c r="AC8" s="230">
        <v>106</v>
      </c>
      <c r="AD8" s="230">
        <v>108</v>
      </c>
      <c r="AE8" s="230">
        <v>109</v>
      </c>
      <c r="AF8" s="340">
        <v>431</v>
      </c>
      <c r="AG8" s="230">
        <v>99</v>
      </c>
      <c r="AH8" s="230">
        <v>113</v>
      </c>
      <c r="AI8" s="230">
        <v>107</v>
      </c>
      <c r="AJ8" s="230">
        <v>125</v>
      </c>
      <c r="AK8" s="340">
        <v>444</v>
      </c>
      <c r="AL8" s="230">
        <v>116</v>
      </c>
      <c r="AM8" s="230">
        <v>117</v>
      </c>
      <c r="AN8" s="230">
        <v>125</v>
      </c>
      <c r="AO8" s="230">
        <v>147</v>
      </c>
      <c r="AP8" s="340">
        <v>505</v>
      </c>
      <c r="AQ8" s="230">
        <v>133</v>
      </c>
      <c r="AR8" s="230">
        <v>143</v>
      </c>
      <c r="AS8" s="230">
        <v>141</v>
      </c>
      <c r="AT8" s="230">
        <v>163</v>
      </c>
      <c r="AU8" s="340">
        <v>580</v>
      </c>
      <c r="AV8" s="230">
        <v>160</v>
      </c>
      <c r="AW8" s="230">
        <v>176</v>
      </c>
      <c r="AX8" s="230"/>
      <c r="AY8" s="230"/>
      <c r="AZ8" s="340"/>
    </row>
    <row r="9" spans="2:52" s="23" customFormat="1" ht="10.5">
      <c r="B9" s="184" t="s">
        <v>448</v>
      </c>
      <c r="C9" s="246">
        <v>-248</v>
      </c>
      <c r="D9" s="246">
        <v>-277</v>
      </c>
      <c r="E9" s="246">
        <v>-251</v>
      </c>
      <c r="F9" s="246">
        <v>-302</v>
      </c>
      <c r="G9" s="348">
        <v>-1078</v>
      </c>
      <c r="H9" s="246">
        <v>-244</v>
      </c>
      <c r="I9" s="246">
        <v>-263</v>
      </c>
      <c r="J9" s="246">
        <v>-240</v>
      </c>
      <c r="K9" s="246">
        <v>-260</v>
      </c>
      <c r="L9" s="348">
        <v>-1007</v>
      </c>
      <c r="M9" s="246">
        <v>-219</v>
      </c>
      <c r="N9" s="246">
        <v>-251</v>
      </c>
      <c r="O9" s="246">
        <v>-220</v>
      </c>
      <c r="P9" s="246">
        <v>-281</v>
      </c>
      <c r="Q9" s="348">
        <v>-971</v>
      </c>
      <c r="R9" s="246">
        <v>-258</v>
      </c>
      <c r="S9" s="246">
        <v>-277</v>
      </c>
      <c r="T9" s="246">
        <v>-259</v>
      </c>
      <c r="U9" s="246">
        <v>-278</v>
      </c>
      <c r="V9" s="348">
        <v>-1072</v>
      </c>
      <c r="W9" s="246">
        <v>-254</v>
      </c>
      <c r="X9" s="246">
        <v>-267</v>
      </c>
      <c r="Y9" s="246">
        <v>-266</v>
      </c>
      <c r="Z9" s="246">
        <v>-345</v>
      </c>
      <c r="AA9" s="348">
        <v>-1132</v>
      </c>
      <c r="AB9" s="246">
        <v>-291</v>
      </c>
      <c r="AC9" s="246">
        <v>-331</v>
      </c>
      <c r="AD9" s="246">
        <v>-325</v>
      </c>
      <c r="AE9" s="246">
        <v>-380</v>
      </c>
      <c r="AF9" s="348">
        <v>-1327</v>
      </c>
      <c r="AG9" s="246">
        <v>-333</v>
      </c>
      <c r="AH9" s="246">
        <v>-361</v>
      </c>
      <c r="AI9" s="246">
        <v>-375</v>
      </c>
      <c r="AJ9" s="246">
        <v>-453</v>
      </c>
      <c r="AK9" s="348">
        <v>-1522</v>
      </c>
      <c r="AL9" s="246">
        <v>-432</v>
      </c>
      <c r="AM9" s="246">
        <v>-414</v>
      </c>
      <c r="AN9" s="246">
        <v>-377</v>
      </c>
      <c r="AO9" s="246">
        <v>-489</v>
      </c>
      <c r="AP9" s="348">
        <v>-1712</v>
      </c>
      <c r="AQ9" s="246">
        <v>-480</v>
      </c>
      <c r="AR9" s="246">
        <v>-556</v>
      </c>
      <c r="AS9" s="246">
        <v>-497</v>
      </c>
      <c r="AT9" s="246">
        <v>-638</v>
      </c>
      <c r="AU9" s="348">
        <v>-2171</v>
      </c>
      <c r="AV9" s="246">
        <v>-628</v>
      </c>
      <c r="AW9" s="246">
        <v>-670</v>
      </c>
      <c r="AX9" s="246"/>
      <c r="AY9" s="246"/>
      <c r="AZ9" s="348"/>
    </row>
    <row r="10" spans="2:52" s="23" customFormat="1" ht="10">
      <c r="B10" s="70" t="s">
        <v>217</v>
      </c>
      <c r="C10" s="230">
        <v>15</v>
      </c>
      <c r="D10" s="230">
        <v>78</v>
      </c>
      <c r="E10" s="230">
        <v>76</v>
      </c>
      <c r="F10" s="230">
        <v>41</v>
      </c>
      <c r="G10" s="340">
        <v>210</v>
      </c>
      <c r="H10" s="230">
        <v>10</v>
      </c>
      <c r="I10" s="230">
        <v>55</v>
      </c>
      <c r="J10" s="230">
        <v>12</v>
      </c>
      <c r="K10" s="230">
        <v>35</v>
      </c>
      <c r="L10" s="340">
        <v>112</v>
      </c>
      <c r="M10" s="230">
        <v>7</v>
      </c>
      <c r="N10" s="230">
        <v>24</v>
      </c>
      <c r="O10" s="230">
        <v>9</v>
      </c>
      <c r="P10" s="230">
        <v>51</v>
      </c>
      <c r="Q10" s="340">
        <v>91</v>
      </c>
      <c r="R10" s="230">
        <v>21</v>
      </c>
      <c r="S10" s="230">
        <v>6</v>
      </c>
      <c r="T10" s="230">
        <v>7</v>
      </c>
      <c r="U10" s="230">
        <v>19</v>
      </c>
      <c r="V10" s="340">
        <v>53</v>
      </c>
      <c r="W10" s="230">
        <v>9</v>
      </c>
      <c r="X10" s="230">
        <v>14</v>
      </c>
      <c r="Y10" s="230">
        <v>12</v>
      </c>
      <c r="Z10" s="230">
        <v>51</v>
      </c>
      <c r="AA10" s="340">
        <v>86</v>
      </c>
      <c r="AB10" s="230">
        <v>41</v>
      </c>
      <c r="AC10" s="230">
        <v>32</v>
      </c>
      <c r="AD10" s="230">
        <v>23</v>
      </c>
      <c r="AE10" s="230">
        <v>115</v>
      </c>
      <c r="AF10" s="340">
        <v>172</v>
      </c>
      <c r="AG10" s="230">
        <v>3</v>
      </c>
      <c r="AH10" s="230">
        <v>8</v>
      </c>
      <c r="AI10" s="230">
        <v>9</v>
      </c>
      <c r="AJ10" s="230">
        <v>76</v>
      </c>
      <c r="AK10" s="340">
        <v>96</v>
      </c>
      <c r="AL10" s="230">
        <v>53</v>
      </c>
      <c r="AM10" s="230">
        <v>10</v>
      </c>
      <c r="AN10" s="230">
        <v>1</v>
      </c>
      <c r="AO10" s="230">
        <v>42</v>
      </c>
      <c r="AP10" s="340">
        <v>106</v>
      </c>
      <c r="AQ10" s="230">
        <v>1</v>
      </c>
      <c r="AR10" s="230">
        <v>10</v>
      </c>
      <c r="AS10" s="230">
        <v>194</v>
      </c>
      <c r="AT10" s="230">
        <v>80</v>
      </c>
      <c r="AU10" s="340">
        <v>285</v>
      </c>
      <c r="AV10" s="230">
        <v>12</v>
      </c>
      <c r="AW10" s="230">
        <v>26</v>
      </c>
      <c r="AX10" s="230"/>
      <c r="AY10" s="230"/>
      <c r="AZ10" s="340"/>
    </row>
    <row r="11" spans="2:52" s="23" customFormat="1" ht="10">
      <c r="B11" s="137" t="s">
        <v>218</v>
      </c>
      <c r="C11" s="256">
        <v>-11</v>
      </c>
      <c r="D11" s="256">
        <v>-56</v>
      </c>
      <c r="E11" s="256">
        <v>-26</v>
      </c>
      <c r="F11" s="256">
        <v>-30</v>
      </c>
      <c r="G11" s="350">
        <v>-123</v>
      </c>
      <c r="H11" s="256">
        <v>-7</v>
      </c>
      <c r="I11" s="256">
        <v>-37</v>
      </c>
      <c r="J11" s="256">
        <v>-17</v>
      </c>
      <c r="K11" s="256">
        <v>-25</v>
      </c>
      <c r="L11" s="350">
        <v>-86</v>
      </c>
      <c r="M11" s="256">
        <v>-11</v>
      </c>
      <c r="N11" s="256">
        <v>-38</v>
      </c>
      <c r="O11" s="256">
        <v>-33</v>
      </c>
      <c r="P11" s="256">
        <v>-37</v>
      </c>
      <c r="Q11" s="350">
        <v>-119</v>
      </c>
      <c r="R11" s="256">
        <v>-16</v>
      </c>
      <c r="S11" s="256">
        <v>-22</v>
      </c>
      <c r="T11" s="256">
        <v>-10</v>
      </c>
      <c r="U11" s="256">
        <v>-128</v>
      </c>
      <c r="V11" s="350">
        <v>-176</v>
      </c>
      <c r="W11" s="256">
        <v>-20</v>
      </c>
      <c r="X11" s="256">
        <v>-22</v>
      </c>
      <c r="Y11" s="256">
        <v>-7</v>
      </c>
      <c r="Z11" s="256">
        <v>-47</v>
      </c>
      <c r="AA11" s="350">
        <v>-96</v>
      </c>
      <c r="AB11" s="256">
        <v>-47</v>
      </c>
      <c r="AC11" s="256">
        <v>-70</v>
      </c>
      <c r="AD11" s="256">
        <v>-30</v>
      </c>
      <c r="AE11" s="256">
        <v>-120</v>
      </c>
      <c r="AF11" s="350">
        <v>-228</v>
      </c>
      <c r="AG11" s="256">
        <v>-22</v>
      </c>
      <c r="AH11" s="256">
        <v>-15</v>
      </c>
      <c r="AI11" s="256">
        <v>-28</v>
      </c>
      <c r="AJ11" s="256">
        <v>-20</v>
      </c>
      <c r="AK11" s="350">
        <v>-85</v>
      </c>
      <c r="AL11" s="256">
        <v>-30</v>
      </c>
      <c r="AM11" s="256">
        <v>-102</v>
      </c>
      <c r="AN11" s="256">
        <v>-80</v>
      </c>
      <c r="AO11" s="256">
        <v>-77</v>
      </c>
      <c r="AP11" s="350">
        <v>-289</v>
      </c>
      <c r="AQ11" s="256">
        <v>-28</v>
      </c>
      <c r="AR11" s="256">
        <v>-38</v>
      </c>
      <c r="AS11" s="256">
        <v>-56</v>
      </c>
      <c r="AT11" s="256">
        <v>-31</v>
      </c>
      <c r="AU11" s="350">
        <v>-153</v>
      </c>
      <c r="AV11" s="256">
        <v>-68</v>
      </c>
      <c r="AW11" s="256">
        <v>-53</v>
      </c>
      <c r="AX11" s="256"/>
      <c r="AY11" s="256"/>
      <c r="AZ11" s="350"/>
    </row>
    <row r="12" spans="2:52" s="23" customFormat="1" ht="10">
      <c r="B12" s="189" t="s">
        <v>219</v>
      </c>
      <c r="C12" s="256">
        <v>4</v>
      </c>
      <c r="D12" s="256">
        <v>22</v>
      </c>
      <c r="E12" s="256">
        <v>50</v>
      </c>
      <c r="F12" s="256">
        <v>11</v>
      </c>
      <c r="G12" s="350">
        <v>87</v>
      </c>
      <c r="H12" s="256">
        <v>3</v>
      </c>
      <c r="I12" s="256">
        <v>18</v>
      </c>
      <c r="J12" s="256">
        <v>-5</v>
      </c>
      <c r="K12" s="256">
        <v>10</v>
      </c>
      <c r="L12" s="350">
        <v>26</v>
      </c>
      <c r="M12" s="256">
        <v>-4</v>
      </c>
      <c r="N12" s="256">
        <v>-14</v>
      </c>
      <c r="O12" s="256">
        <v>-24</v>
      </c>
      <c r="P12" s="256">
        <v>14</v>
      </c>
      <c r="Q12" s="350">
        <v>-28</v>
      </c>
      <c r="R12" s="256">
        <v>5</v>
      </c>
      <c r="S12" s="256">
        <v>-16</v>
      </c>
      <c r="T12" s="256">
        <v>-3</v>
      </c>
      <c r="U12" s="256">
        <v>-109</v>
      </c>
      <c r="V12" s="350">
        <v>-123</v>
      </c>
      <c r="W12" s="256">
        <v>-11</v>
      </c>
      <c r="X12" s="256">
        <v>-8</v>
      </c>
      <c r="Y12" s="256">
        <v>5</v>
      </c>
      <c r="Z12" s="256">
        <v>4</v>
      </c>
      <c r="AA12" s="350">
        <v>-10</v>
      </c>
      <c r="AB12" s="256">
        <v>-6</v>
      </c>
      <c r="AC12" s="256">
        <v>-38</v>
      </c>
      <c r="AD12" s="256">
        <v>-7</v>
      </c>
      <c r="AE12" s="256">
        <v>-5</v>
      </c>
      <c r="AF12" s="350">
        <v>-56</v>
      </c>
      <c r="AG12" s="256">
        <v>-19</v>
      </c>
      <c r="AH12" s="256">
        <v>-7</v>
      </c>
      <c r="AI12" s="256">
        <v>-19</v>
      </c>
      <c r="AJ12" s="256">
        <v>56</v>
      </c>
      <c r="AK12" s="350">
        <v>11</v>
      </c>
      <c r="AL12" s="256">
        <v>23</v>
      </c>
      <c r="AM12" s="256">
        <v>-92</v>
      </c>
      <c r="AN12" s="256">
        <v>-79</v>
      </c>
      <c r="AO12" s="256">
        <v>-35</v>
      </c>
      <c r="AP12" s="350">
        <v>-183</v>
      </c>
      <c r="AQ12" s="256">
        <v>-27</v>
      </c>
      <c r="AR12" s="256">
        <v>-28</v>
      </c>
      <c r="AS12" s="256">
        <v>138</v>
      </c>
      <c r="AT12" s="256">
        <v>49</v>
      </c>
      <c r="AU12" s="350">
        <v>132</v>
      </c>
      <c r="AV12" s="256">
        <v>-56</v>
      </c>
      <c r="AW12" s="256">
        <v>-27</v>
      </c>
      <c r="AX12" s="256"/>
      <c r="AY12" s="256"/>
      <c r="AZ12" s="350"/>
    </row>
    <row r="13" spans="2:52" s="23" customFormat="1" ht="10">
      <c r="B13" s="137" t="s">
        <v>490</v>
      </c>
      <c r="C13" s="256">
        <v>0</v>
      </c>
      <c r="D13" s="256">
        <v>0</v>
      </c>
      <c r="E13" s="256">
        <v>0</v>
      </c>
      <c r="F13" s="256">
        <v>0</v>
      </c>
      <c r="G13" s="350">
        <v>0</v>
      </c>
      <c r="H13" s="256">
        <v>0</v>
      </c>
      <c r="I13" s="256">
        <v>0</v>
      </c>
      <c r="J13" s="256">
        <v>0</v>
      </c>
      <c r="K13" s="256">
        <v>0</v>
      </c>
      <c r="L13" s="350">
        <v>0</v>
      </c>
      <c r="M13" s="256">
        <v>0</v>
      </c>
      <c r="N13" s="256">
        <v>0</v>
      </c>
      <c r="O13" s="256">
        <v>0</v>
      </c>
      <c r="P13" s="256">
        <v>0</v>
      </c>
      <c r="Q13" s="350">
        <v>0</v>
      </c>
      <c r="R13" s="256">
        <v>0</v>
      </c>
      <c r="S13" s="256">
        <v>0</v>
      </c>
      <c r="T13" s="256">
        <v>0</v>
      </c>
      <c r="U13" s="256">
        <v>0</v>
      </c>
      <c r="V13" s="350">
        <v>0</v>
      </c>
      <c r="W13" s="256">
        <v>0</v>
      </c>
      <c r="X13" s="256">
        <v>0</v>
      </c>
      <c r="Y13" s="256">
        <v>0</v>
      </c>
      <c r="Z13" s="256">
        <v>0</v>
      </c>
      <c r="AA13" s="350">
        <v>0</v>
      </c>
      <c r="AB13" s="256">
        <v>-4</v>
      </c>
      <c r="AC13" s="256">
        <v>0</v>
      </c>
      <c r="AD13" s="256">
        <v>0</v>
      </c>
      <c r="AE13" s="256">
        <v>-5</v>
      </c>
      <c r="AF13" s="350">
        <v>-9</v>
      </c>
      <c r="AG13" s="256">
        <v>-8</v>
      </c>
      <c r="AH13" s="256">
        <v>-7</v>
      </c>
      <c r="AI13" s="256">
        <v>-18</v>
      </c>
      <c r="AJ13" s="256">
        <v>9</v>
      </c>
      <c r="AK13" s="350">
        <v>-24</v>
      </c>
      <c r="AL13" s="256">
        <v>5</v>
      </c>
      <c r="AM13" s="256">
        <v>-28</v>
      </c>
      <c r="AN13" s="256">
        <v>-5</v>
      </c>
      <c r="AO13" s="256">
        <v>-5</v>
      </c>
      <c r="AP13" s="350">
        <v>-33</v>
      </c>
      <c r="AQ13" s="256">
        <v>3</v>
      </c>
      <c r="AR13" s="256">
        <v>3</v>
      </c>
      <c r="AS13" s="256">
        <v>0</v>
      </c>
      <c r="AT13" s="256">
        <v>-6</v>
      </c>
      <c r="AU13" s="350">
        <v>0</v>
      </c>
      <c r="AV13" s="256">
        <v>8</v>
      </c>
      <c r="AW13" s="256">
        <v>-3</v>
      </c>
      <c r="AX13" s="256"/>
      <c r="AY13" s="256"/>
      <c r="AZ13" s="350"/>
    </row>
    <row r="14" spans="2:52" s="23" customFormat="1" ht="10.5" thickBot="1">
      <c r="B14" s="69" t="s">
        <v>220</v>
      </c>
      <c r="C14" s="230">
        <v>0</v>
      </c>
      <c r="D14" s="230">
        <v>0</v>
      </c>
      <c r="E14" s="230">
        <v>0</v>
      </c>
      <c r="F14" s="230">
        <v>-1</v>
      </c>
      <c r="G14" s="340">
        <v>-1</v>
      </c>
      <c r="H14" s="230">
        <v>0</v>
      </c>
      <c r="I14" s="230">
        <v>0</v>
      </c>
      <c r="J14" s="230">
        <v>-1</v>
      </c>
      <c r="K14" s="230">
        <v>0</v>
      </c>
      <c r="L14" s="340">
        <v>-1</v>
      </c>
      <c r="M14" s="230">
        <v>0</v>
      </c>
      <c r="N14" s="230">
        <v>0</v>
      </c>
      <c r="O14" s="230">
        <v>0</v>
      </c>
      <c r="P14" s="230">
        <v>0</v>
      </c>
      <c r="Q14" s="340">
        <v>0</v>
      </c>
      <c r="R14" s="230">
        <v>0</v>
      </c>
      <c r="S14" s="230">
        <v>0</v>
      </c>
      <c r="T14" s="230">
        <v>0</v>
      </c>
      <c r="U14" s="230">
        <v>0</v>
      </c>
      <c r="V14" s="340">
        <v>0</v>
      </c>
      <c r="W14" s="230">
        <v>0</v>
      </c>
      <c r="X14" s="230">
        <v>0</v>
      </c>
      <c r="Y14" s="230">
        <v>0</v>
      </c>
      <c r="Z14" s="230">
        <v>0</v>
      </c>
      <c r="AA14" s="340">
        <v>0</v>
      </c>
      <c r="AB14" s="230">
        <v>0</v>
      </c>
      <c r="AC14" s="230">
        <v>0</v>
      </c>
      <c r="AD14" s="230">
        <v>0</v>
      </c>
      <c r="AE14" s="230">
        <v>0</v>
      </c>
      <c r="AF14" s="340">
        <v>0</v>
      </c>
      <c r="AG14" s="230">
        <v>0</v>
      </c>
      <c r="AH14" s="230">
        <v>0</v>
      </c>
      <c r="AI14" s="230">
        <v>0</v>
      </c>
      <c r="AJ14" s="230">
        <v>0</v>
      </c>
      <c r="AK14" s="340">
        <v>0</v>
      </c>
      <c r="AL14" s="230">
        <v>0</v>
      </c>
      <c r="AM14" s="230">
        <v>1</v>
      </c>
      <c r="AN14" s="230">
        <v>0</v>
      </c>
      <c r="AO14" s="230">
        <v>0</v>
      </c>
      <c r="AP14" s="340">
        <v>1</v>
      </c>
      <c r="AQ14" s="230">
        <v>0</v>
      </c>
      <c r="AR14" s="230">
        <v>0</v>
      </c>
      <c r="AS14" s="230">
        <v>1</v>
      </c>
      <c r="AT14" s="230">
        <v>0</v>
      </c>
      <c r="AU14" s="340">
        <v>1</v>
      </c>
      <c r="AV14" s="230">
        <v>0</v>
      </c>
      <c r="AW14" s="230">
        <v>-1</v>
      </c>
      <c r="AX14" s="230"/>
      <c r="AY14" s="230"/>
      <c r="AZ14" s="340"/>
    </row>
    <row r="15" spans="2:52" s="23" customFormat="1" ht="21.5" thickBot="1">
      <c r="B15" s="188" t="s">
        <v>231</v>
      </c>
      <c r="C15" s="250">
        <v>-139</v>
      </c>
      <c r="D15" s="250">
        <v>-147</v>
      </c>
      <c r="E15" s="250">
        <v>-96</v>
      </c>
      <c r="F15" s="250">
        <v>-175</v>
      </c>
      <c r="G15" s="313">
        <v>-557</v>
      </c>
      <c r="H15" s="250">
        <v>-133</v>
      </c>
      <c r="I15" s="250">
        <v>-142</v>
      </c>
      <c r="J15" s="250">
        <v>-142</v>
      </c>
      <c r="K15" s="250">
        <v>-148</v>
      </c>
      <c r="L15" s="313">
        <v>-565</v>
      </c>
      <c r="M15" s="250">
        <v>-139</v>
      </c>
      <c r="N15" s="250">
        <v>-172</v>
      </c>
      <c r="O15" s="250">
        <v>-144</v>
      </c>
      <c r="P15" s="250">
        <v>-166</v>
      </c>
      <c r="Q15" s="313">
        <v>-621</v>
      </c>
      <c r="R15" s="250">
        <v>-146</v>
      </c>
      <c r="S15" s="250">
        <v>-180</v>
      </c>
      <c r="T15" s="250">
        <v>-149</v>
      </c>
      <c r="U15" s="250">
        <v>-276</v>
      </c>
      <c r="V15" s="313">
        <v>-751</v>
      </c>
      <c r="W15" s="250">
        <v>-152</v>
      </c>
      <c r="X15" s="250">
        <v>-150</v>
      </c>
      <c r="Y15" s="250">
        <v>-129</v>
      </c>
      <c r="Z15" s="250">
        <v>-183</v>
      </c>
      <c r="AA15" s="313">
        <v>-614</v>
      </c>
      <c r="AB15" s="250">
        <v>-152</v>
      </c>
      <c r="AC15" s="250">
        <v>-212</v>
      </c>
      <c r="AD15" s="250">
        <v>-166</v>
      </c>
      <c r="AE15" s="250">
        <v>-263</v>
      </c>
      <c r="AF15" s="313">
        <v>-793</v>
      </c>
      <c r="AG15" s="250">
        <v>-205</v>
      </c>
      <c r="AH15" s="250">
        <v>-201</v>
      </c>
      <c r="AI15" s="250">
        <v>-245</v>
      </c>
      <c r="AJ15" s="250">
        <v>-184</v>
      </c>
      <c r="AK15" s="313">
        <v>-835</v>
      </c>
      <c r="AL15" s="250">
        <v>-219</v>
      </c>
      <c r="AM15" s="250">
        <v>-347</v>
      </c>
      <c r="AN15" s="250">
        <v>-263</v>
      </c>
      <c r="AO15" s="250">
        <v>-295</v>
      </c>
      <c r="AP15" s="313">
        <v>-1124</v>
      </c>
      <c r="AQ15" s="250">
        <v>-290</v>
      </c>
      <c r="AR15" s="250">
        <v>-235</v>
      </c>
      <c r="AS15" s="250">
        <v>-32</v>
      </c>
      <c r="AT15" s="250">
        <v>-162</v>
      </c>
      <c r="AU15" s="313">
        <v>-719</v>
      </c>
      <c r="AV15" s="250">
        <v>-316</v>
      </c>
      <c r="AW15" s="250">
        <v>-304</v>
      </c>
      <c r="AX15" s="250"/>
      <c r="AY15" s="250"/>
      <c r="AZ15" s="313"/>
    </row>
    <row r="16" spans="2:52" s="23" customFormat="1" ht="21.5" thickBot="1">
      <c r="B16" s="188" t="s">
        <v>223</v>
      </c>
      <c r="C16" s="250">
        <v>-139</v>
      </c>
      <c r="D16" s="250">
        <v>-147</v>
      </c>
      <c r="E16" s="250">
        <v>-96</v>
      </c>
      <c r="F16" s="250">
        <v>-175</v>
      </c>
      <c r="G16" s="313">
        <v>-557</v>
      </c>
      <c r="H16" s="250">
        <v>-133</v>
      </c>
      <c r="I16" s="250">
        <v>-142</v>
      </c>
      <c r="J16" s="250">
        <v>-142</v>
      </c>
      <c r="K16" s="250">
        <v>-148</v>
      </c>
      <c r="L16" s="313">
        <v>-565</v>
      </c>
      <c r="M16" s="250">
        <v>-139</v>
      </c>
      <c r="N16" s="250">
        <v>-172</v>
      </c>
      <c r="O16" s="250">
        <v>-144</v>
      </c>
      <c r="P16" s="250">
        <v>-171</v>
      </c>
      <c r="Q16" s="313">
        <v>-626</v>
      </c>
      <c r="R16" s="250">
        <v>-146</v>
      </c>
      <c r="S16" s="250">
        <v>-180</v>
      </c>
      <c r="T16" s="250">
        <v>-146</v>
      </c>
      <c r="U16" s="250">
        <v>-272</v>
      </c>
      <c r="V16" s="313">
        <v>-744</v>
      </c>
      <c r="W16" s="250">
        <v>-152</v>
      </c>
      <c r="X16" s="250">
        <v>-152</v>
      </c>
      <c r="Y16" s="250">
        <v>-133</v>
      </c>
      <c r="Z16" s="250">
        <v>-176</v>
      </c>
      <c r="AA16" s="313">
        <v>-613</v>
      </c>
      <c r="AB16" s="250">
        <v>-152</v>
      </c>
      <c r="AC16" s="250">
        <v>-214</v>
      </c>
      <c r="AD16" s="250">
        <v>-169</v>
      </c>
      <c r="AE16" s="250">
        <v>-214</v>
      </c>
      <c r="AF16" s="313">
        <v>-749</v>
      </c>
      <c r="AG16" s="250">
        <v>-205</v>
      </c>
      <c r="AH16" s="250">
        <v>-207</v>
      </c>
      <c r="AI16" s="250">
        <v>-246</v>
      </c>
      <c r="AJ16" s="250">
        <v>-184</v>
      </c>
      <c r="AK16" s="313">
        <v>-842</v>
      </c>
      <c r="AL16" s="250">
        <v>-219</v>
      </c>
      <c r="AM16" s="250">
        <v>-347</v>
      </c>
      <c r="AN16" s="250">
        <v>-263</v>
      </c>
      <c r="AO16" s="250">
        <v>-299</v>
      </c>
      <c r="AP16" s="313">
        <v>-1128</v>
      </c>
      <c r="AQ16" s="250">
        <v>-290</v>
      </c>
      <c r="AR16" s="250">
        <v>-235</v>
      </c>
      <c r="AS16" s="250">
        <v>-32</v>
      </c>
      <c r="AT16" s="250">
        <v>-165</v>
      </c>
      <c r="AU16" s="313">
        <v>-722</v>
      </c>
      <c r="AV16" s="250">
        <v>-316</v>
      </c>
      <c r="AW16" s="250">
        <v>-304</v>
      </c>
      <c r="AX16" s="250"/>
      <c r="AY16" s="250"/>
      <c r="AZ16" s="313"/>
    </row>
    <row r="17" spans="2:52" s="23" customFormat="1" ht="11" thickBot="1">
      <c r="B17" s="509" t="s">
        <v>233</v>
      </c>
      <c r="C17" s="250">
        <v>-168</v>
      </c>
      <c r="D17" s="250">
        <v>-174</v>
      </c>
      <c r="E17" s="250">
        <v>-128</v>
      </c>
      <c r="F17" s="250">
        <v>-208</v>
      </c>
      <c r="G17" s="313">
        <v>-678</v>
      </c>
      <c r="H17" s="250">
        <v>-160</v>
      </c>
      <c r="I17" s="250">
        <v>-168</v>
      </c>
      <c r="J17" s="250">
        <v>-166</v>
      </c>
      <c r="K17" s="250">
        <v>-177</v>
      </c>
      <c r="L17" s="313">
        <v>-671</v>
      </c>
      <c r="M17" s="250">
        <v>-156</v>
      </c>
      <c r="N17" s="250">
        <v>-193</v>
      </c>
      <c r="O17" s="250">
        <v>-167</v>
      </c>
      <c r="P17" s="250">
        <v>-190</v>
      </c>
      <c r="Q17" s="313">
        <v>-706</v>
      </c>
      <c r="R17" s="250">
        <v>-169</v>
      </c>
      <c r="S17" s="250">
        <v>-205</v>
      </c>
      <c r="T17" s="250">
        <v>-174</v>
      </c>
      <c r="U17" s="250">
        <v>-303</v>
      </c>
      <c r="V17" s="313">
        <v>-851</v>
      </c>
      <c r="W17" s="250">
        <v>-175</v>
      </c>
      <c r="X17" s="250">
        <v>-176</v>
      </c>
      <c r="Y17" s="250">
        <v>-158</v>
      </c>
      <c r="Z17" s="250">
        <v>-218</v>
      </c>
      <c r="AA17" s="313">
        <v>-727</v>
      </c>
      <c r="AB17" s="250">
        <v>-177</v>
      </c>
      <c r="AC17" s="250">
        <v>-238</v>
      </c>
      <c r="AD17" s="250">
        <v>-196</v>
      </c>
      <c r="AE17" s="250">
        <v>-295</v>
      </c>
      <c r="AF17" s="313">
        <v>-906</v>
      </c>
      <c r="AG17" s="250">
        <v>-240</v>
      </c>
      <c r="AH17" s="250">
        <v>-239</v>
      </c>
      <c r="AI17" s="250">
        <v>-285</v>
      </c>
      <c r="AJ17" s="250">
        <v>-239</v>
      </c>
      <c r="AK17" s="313">
        <v>-1003</v>
      </c>
      <c r="AL17" s="250">
        <v>-269</v>
      </c>
      <c r="AM17" s="250">
        <v>-395</v>
      </c>
      <c r="AN17" s="250">
        <v>-317</v>
      </c>
      <c r="AO17" s="250">
        <v>-349</v>
      </c>
      <c r="AP17" s="313">
        <v>-1330</v>
      </c>
      <c r="AQ17" s="250">
        <v>-347</v>
      </c>
      <c r="AR17" s="250">
        <v>-303</v>
      </c>
      <c r="AS17" s="250">
        <v>-100</v>
      </c>
      <c r="AT17" s="250">
        <v>-261</v>
      </c>
      <c r="AU17" s="313">
        <v>-1011</v>
      </c>
      <c r="AV17" s="250">
        <v>-395</v>
      </c>
      <c r="AW17" s="250">
        <v>-378</v>
      </c>
      <c r="AX17" s="250"/>
      <c r="AY17" s="250"/>
      <c r="AZ17" s="313"/>
    </row>
    <row r="18" spans="2:52" s="23" customFormat="1" ht="11" thickBot="1">
      <c r="B18" s="178" t="s">
        <v>226</v>
      </c>
      <c r="C18" s="250">
        <v>-168</v>
      </c>
      <c r="D18" s="250">
        <v>-174</v>
      </c>
      <c r="E18" s="250">
        <v>-128</v>
      </c>
      <c r="F18" s="250">
        <v>-208</v>
      </c>
      <c r="G18" s="313">
        <v>-678</v>
      </c>
      <c r="H18" s="250">
        <v>-160</v>
      </c>
      <c r="I18" s="250">
        <v>-168</v>
      </c>
      <c r="J18" s="250">
        <v>-166</v>
      </c>
      <c r="K18" s="250">
        <v>-177</v>
      </c>
      <c r="L18" s="313">
        <v>-671</v>
      </c>
      <c r="M18" s="250">
        <v>-156</v>
      </c>
      <c r="N18" s="250">
        <v>-193</v>
      </c>
      <c r="O18" s="250">
        <v>-167</v>
      </c>
      <c r="P18" s="250">
        <v>-195</v>
      </c>
      <c r="Q18" s="313">
        <v>-711</v>
      </c>
      <c r="R18" s="250">
        <v>-169</v>
      </c>
      <c r="S18" s="250">
        <v>-205</v>
      </c>
      <c r="T18" s="250">
        <v>-171</v>
      </c>
      <c r="U18" s="250">
        <v>-299</v>
      </c>
      <c r="V18" s="313">
        <v>-844</v>
      </c>
      <c r="W18" s="250">
        <v>-175</v>
      </c>
      <c r="X18" s="250">
        <v>-178</v>
      </c>
      <c r="Y18" s="250">
        <v>-162</v>
      </c>
      <c r="Z18" s="250">
        <v>-211</v>
      </c>
      <c r="AA18" s="313">
        <v>-726</v>
      </c>
      <c r="AB18" s="250">
        <v>-177</v>
      </c>
      <c r="AC18" s="250">
        <v>-240</v>
      </c>
      <c r="AD18" s="250">
        <v>-199</v>
      </c>
      <c r="AE18" s="250">
        <v>-246</v>
      </c>
      <c r="AF18" s="313">
        <v>-862</v>
      </c>
      <c r="AG18" s="250">
        <v>-240</v>
      </c>
      <c r="AH18" s="250">
        <v>-245</v>
      </c>
      <c r="AI18" s="250">
        <v>-286</v>
      </c>
      <c r="AJ18" s="250">
        <v>-239</v>
      </c>
      <c r="AK18" s="313">
        <v>-1010</v>
      </c>
      <c r="AL18" s="250">
        <v>-269</v>
      </c>
      <c r="AM18" s="250">
        <v>-395</v>
      </c>
      <c r="AN18" s="250">
        <v>-317</v>
      </c>
      <c r="AO18" s="250">
        <v>-353</v>
      </c>
      <c r="AP18" s="313">
        <v>-1334</v>
      </c>
      <c r="AQ18" s="250">
        <v>-347</v>
      </c>
      <c r="AR18" s="250">
        <v>-303</v>
      </c>
      <c r="AS18" s="250">
        <v>-100</v>
      </c>
      <c r="AT18" s="250">
        <v>-264</v>
      </c>
      <c r="AU18" s="313">
        <v>-1014</v>
      </c>
      <c r="AV18" s="250">
        <v>-395</v>
      </c>
      <c r="AW18" s="250">
        <v>-378</v>
      </c>
      <c r="AX18" s="250"/>
      <c r="AY18" s="250"/>
      <c r="AZ18" s="313"/>
    </row>
    <row r="19" spans="2:52" s="23" customFormat="1" ht="10">
      <c r="B19" s="114" t="s">
        <v>550</v>
      </c>
      <c r="C19" s="255">
        <v>9</v>
      </c>
      <c r="D19" s="255">
        <v>32</v>
      </c>
      <c r="E19" s="255">
        <v>19</v>
      </c>
      <c r="F19" s="255">
        <v>57</v>
      </c>
      <c r="G19" s="352">
        <v>117</v>
      </c>
      <c r="H19" s="255">
        <v>54</v>
      </c>
      <c r="I19" s="255">
        <v>108</v>
      </c>
      <c r="J19" s="255">
        <v>22</v>
      </c>
      <c r="K19" s="255">
        <v>46</v>
      </c>
      <c r="L19" s="352">
        <v>230</v>
      </c>
      <c r="M19" s="255">
        <v>38</v>
      </c>
      <c r="N19" s="255">
        <v>26</v>
      </c>
      <c r="O19" s="255">
        <v>79</v>
      </c>
      <c r="P19" s="255">
        <v>62</v>
      </c>
      <c r="Q19" s="352">
        <v>205</v>
      </c>
      <c r="R19" s="255">
        <v>20</v>
      </c>
      <c r="S19" s="255">
        <v>35</v>
      </c>
      <c r="T19" s="255">
        <v>20</v>
      </c>
      <c r="U19" s="255">
        <v>61</v>
      </c>
      <c r="V19" s="352">
        <v>136</v>
      </c>
      <c r="W19" s="255">
        <v>36</v>
      </c>
      <c r="X19" s="255">
        <v>57</v>
      </c>
      <c r="Y19" s="255">
        <v>49</v>
      </c>
      <c r="Z19" s="255">
        <v>79</v>
      </c>
      <c r="AA19" s="352">
        <v>221</v>
      </c>
      <c r="AB19" s="255">
        <v>27</v>
      </c>
      <c r="AC19" s="255">
        <v>62</v>
      </c>
      <c r="AD19" s="255">
        <v>37</v>
      </c>
      <c r="AE19" s="255">
        <v>131</v>
      </c>
      <c r="AF19" s="352">
        <v>257</v>
      </c>
      <c r="AG19" s="255">
        <v>24</v>
      </c>
      <c r="AH19" s="255">
        <v>59</v>
      </c>
      <c r="AI19" s="255">
        <v>152</v>
      </c>
      <c r="AJ19" s="255">
        <v>210</v>
      </c>
      <c r="AK19" s="352">
        <v>445</v>
      </c>
      <c r="AL19" s="255">
        <v>38</v>
      </c>
      <c r="AM19" s="255">
        <v>90</v>
      </c>
      <c r="AN19" s="255">
        <v>93</v>
      </c>
      <c r="AO19" s="255">
        <v>234</v>
      </c>
      <c r="AP19" s="352">
        <v>455</v>
      </c>
      <c r="AQ19" s="255">
        <v>44</v>
      </c>
      <c r="AR19" s="255">
        <v>77</v>
      </c>
      <c r="AS19" s="255">
        <v>63</v>
      </c>
      <c r="AT19" s="255">
        <v>159</v>
      </c>
      <c r="AU19" s="352">
        <v>343</v>
      </c>
      <c r="AV19" s="255">
        <v>73</v>
      </c>
      <c r="AW19" s="255">
        <v>40</v>
      </c>
      <c r="AX19" s="255"/>
      <c r="AY19" s="255"/>
      <c r="AZ19" s="352"/>
    </row>
    <row r="20" spans="2:52">
      <c r="B20" s="23" t="s">
        <v>228</v>
      </c>
      <c r="C20" s="312"/>
      <c r="D20" s="312"/>
      <c r="E20" s="312"/>
      <c r="F20" s="312"/>
      <c r="G20" s="312"/>
      <c r="H20" s="312"/>
      <c r="I20" s="312"/>
      <c r="J20" s="312"/>
      <c r="K20" s="312"/>
      <c r="L20" s="312"/>
      <c r="M20" s="312"/>
      <c r="N20" s="15"/>
      <c r="O20" s="312"/>
      <c r="P20" s="312"/>
      <c r="Q20" s="312"/>
      <c r="R20" s="312"/>
      <c r="S20" s="15"/>
      <c r="T20" s="312"/>
      <c r="U20" s="312"/>
      <c r="V20" s="312"/>
      <c r="W20" s="312"/>
      <c r="X20" s="15"/>
      <c r="Y20" s="312"/>
      <c r="Z20" s="312"/>
      <c r="AA20" s="312"/>
      <c r="AB20" s="312"/>
      <c r="AC20" s="15"/>
      <c r="AD20" s="312"/>
      <c r="AE20" s="312"/>
      <c r="AF20" s="312"/>
      <c r="AG20" s="312"/>
      <c r="AH20" s="15"/>
      <c r="AI20" s="312"/>
      <c r="AJ20" s="312"/>
      <c r="AK20" s="312"/>
      <c r="AL20" s="312"/>
      <c r="AM20" s="15"/>
      <c r="AN20" s="312"/>
      <c r="AO20" s="312"/>
      <c r="AP20" s="312"/>
      <c r="AQ20" s="312"/>
      <c r="AR20" s="15"/>
      <c r="AS20" s="312"/>
      <c r="AT20" s="312"/>
      <c r="AU20" s="312"/>
      <c r="AV20" s="312"/>
      <c r="AW20" s="15"/>
      <c r="AX20" s="312"/>
      <c r="AY20" s="312"/>
      <c r="AZ20" s="312"/>
    </row>
    <row r="21" spans="2:52">
      <c r="B21" s="23" t="s">
        <v>554</v>
      </c>
      <c r="C21" s="15"/>
      <c r="D21" s="15"/>
      <c r="E21" s="15"/>
      <c r="F21" s="15"/>
      <c r="G21" s="15"/>
      <c r="H21" s="15"/>
      <c r="I21" s="15"/>
      <c r="J21" s="15"/>
      <c r="K21" s="15"/>
      <c r="L21" s="15"/>
      <c r="M21" s="15"/>
      <c r="N21" s="15"/>
      <c r="O21" s="312"/>
      <c r="P21" s="312"/>
      <c r="Q21" s="312"/>
      <c r="R21" s="15"/>
      <c r="S21" s="15"/>
      <c r="T21" s="312"/>
      <c r="U21" s="312"/>
      <c r="V21" s="312"/>
      <c r="W21" s="15"/>
      <c r="X21" s="15"/>
      <c r="Y21" s="312"/>
      <c r="Z21" s="312"/>
      <c r="AA21" s="312"/>
      <c r="AB21" s="15"/>
      <c r="AC21" s="15"/>
      <c r="AD21" s="312"/>
      <c r="AE21" s="312"/>
      <c r="AF21" s="312"/>
      <c r="AG21" s="15"/>
      <c r="AH21" s="15"/>
      <c r="AI21" s="312"/>
      <c r="AJ21" s="312"/>
      <c r="AK21" s="312"/>
      <c r="AL21" s="15"/>
      <c r="AM21" s="15"/>
      <c r="AN21" s="312"/>
      <c r="AO21" s="312"/>
      <c r="AP21" s="312"/>
      <c r="AQ21" s="15"/>
      <c r="AR21" s="15"/>
      <c r="AS21" s="312"/>
      <c r="AT21" s="312"/>
      <c r="AU21" s="312"/>
      <c r="AV21" s="15"/>
      <c r="AW21" s="15"/>
      <c r="AX21" s="312"/>
      <c r="AY21" s="312"/>
      <c r="AZ21" s="312"/>
    </row>
    <row r="22" spans="2:52">
      <c r="B22" s="84"/>
      <c r="C22" s="74"/>
      <c r="D22" s="74"/>
      <c r="E22" s="74"/>
      <c r="F22" s="505"/>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2:52">
      <c r="B23" s="40"/>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2:52">
      <c r="B24" s="44"/>
    </row>
    <row r="25" spans="2:52">
      <c r="B25" s="44"/>
    </row>
    <row r="26" spans="2:52">
      <c r="B26" s="44"/>
    </row>
    <row r="27" spans="2:52">
      <c r="B27" s="44"/>
    </row>
    <row r="28" spans="2:52">
      <c r="B28" s="44"/>
    </row>
    <row r="29" spans="2:52">
      <c r="B29" s="44"/>
    </row>
    <row r="30" spans="2:52">
      <c r="B30" s="44"/>
    </row>
  </sheetData>
  <printOptions horizontalCentered="1"/>
  <pageMargins left="0.43307086614173229" right="0.74803149606299213" top="0.98425196850393704" bottom="0.98425196850393704" header="0.51181102362204722" footer="0.51181102362204722"/>
  <pageSetup paperSize="9" scale="5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57"/>
  <sheetViews>
    <sheetView showGridLines="0" view="pageBreakPreview" zoomScaleNormal="115" zoomScaleSheetLayoutView="100" workbookViewId="0">
      <pane xSplit="2" ySplit="4" topLeftCell="K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0" outlineLevelCol="1"/>
  <cols>
    <col min="1" max="1" width="1.26953125" style="61" customWidth="1"/>
    <col min="2" max="2" width="82.1796875" style="127" customWidth="1"/>
    <col min="3" max="3" width="8.26953125" style="506" customWidth="1"/>
    <col min="4" max="6" width="8.54296875" style="127" customWidth="1"/>
    <col min="7" max="7" width="9" style="127" customWidth="1"/>
    <col min="8" max="8" width="8.26953125" style="506" customWidth="1"/>
    <col min="9" max="11" width="8.54296875" style="127" customWidth="1"/>
    <col min="12" max="12" width="9.54296875" style="127" customWidth="1"/>
    <col min="13" max="13" width="8.26953125" style="506" customWidth="1"/>
    <col min="14" max="16" width="8.54296875" style="127" customWidth="1"/>
    <col min="17" max="17" width="9.54296875" style="127" customWidth="1"/>
    <col min="18" max="18" width="8.26953125" style="506" customWidth="1"/>
    <col min="19" max="19" width="8.54296875" style="127" customWidth="1"/>
    <col min="20" max="21" width="8.54296875" style="127" hidden="1" customWidth="1" outlineLevel="1"/>
    <col min="22" max="22" width="9.54296875" style="127" hidden="1" customWidth="1" outlineLevel="1"/>
    <col min="23" max="23" width="9.1796875" style="101" collapsed="1"/>
    <col min="24" max="16384" width="9.1796875" style="101"/>
  </cols>
  <sheetData>
    <row r="2" spans="1:22" ht="15.5">
      <c r="B2" s="514" t="s">
        <v>235</v>
      </c>
    </row>
    <row r="3" spans="1:22" s="23" customFormat="1" ht="10" customHeight="1">
      <c r="A3" s="13"/>
      <c r="B3" s="89"/>
      <c r="C3" s="126"/>
      <c r="D3" s="89"/>
      <c r="E3" s="89"/>
      <c r="F3" s="89"/>
      <c r="G3" s="89"/>
      <c r="H3" s="126"/>
      <c r="I3" s="89"/>
      <c r="J3" s="89"/>
      <c r="K3" s="89"/>
      <c r="L3" s="89"/>
      <c r="M3" s="126"/>
      <c r="N3" s="89"/>
      <c r="O3" s="89"/>
      <c r="P3" s="89"/>
      <c r="Q3" s="89"/>
      <c r="R3" s="126"/>
      <c r="S3" s="89"/>
      <c r="T3" s="89"/>
      <c r="U3" s="89"/>
      <c r="V3" s="89"/>
    </row>
    <row r="4" spans="1:22" s="23" customFormat="1" ht="21" customHeight="1">
      <c r="A4" s="13"/>
      <c r="B4" s="45" t="s">
        <v>202</v>
      </c>
      <c r="C4" s="45" t="s">
        <v>510</v>
      </c>
      <c r="D4" s="45" t="s">
        <v>511</v>
      </c>
      <c r="E4" s="45" t="s">
        <v>512</v>
      </c>
      <c r="F4" s="45" t="s">
        <v>513</v>
      </c>
      <c r="G4" s="45" t="s">
        <v>514</v>
      </c>
      <c r="H4" s="45" t="s">
        <v>565</v>
      </c>
      <c r="I4" s="45" t="s">
        <v>708</v>
      </c>
      <c r="J4" s="45" t="s">
        <v>567</v>
      </c>
      <c r="K4" s="45" t="s">
        <v>568</v>
      </c>
      <c r="L4" s="45" t="s">
        <v>569</v>
      </c>
      <c r="M4" s="45" t="s">
        <v>707</v>
      </c>
      <c r="N4" s="45" t="s">
        <v>803</v>
      </c>
      <c r="O4" s="45" t="s">
        <v>668</v>
      </c>
      <c r="P4" s="45" t="s">
        <v>669</v>
      </c>
      <c r="Q4" s="45" t="s">
        <v>670</v>
      </c>
      <c r="R4" s="45" t="s">
        <v>715</v>
      </c>
      <c r="S4" s="45" t="s">
        <v>717</v>
      </c>
      <c r="T4" s="45" t="s">
        <v>718</v>
      </c>
      <c r="U4" s="45" t="s">
        <v>719</v>
      </c>
      <c r="V4" s="45" t="s">
        <v>720</v>
      </c>
    </row>
    <row r="5" spans="1:22" s="88" customFormat="1" ht="7" customHeight="1">
      <c r="A5" s="86"/>
      <c r="B5" s="187"/>
      <c r="C5" s="187"/>
      <c r="D5" s="187"/>
      <c r="E5" s="187"/>
      <c r="F5" s="187"/>
      <c r="G5" s="187"/>
      <c r="H5" s="187"/>
      <c r="I5" s="187"/>
      <c r="J5" s="187"/>
      <c r="K5" s="187"/>
      <c r="L5" s="187"/>
      <c r="M5" s="187"/>
      <c r="N5" s="187"/>
      <c r="O5" s="187"/>
      <c r="P5" s="187"/>
      <c r="Q5" s="187"/>
      <c r="R5" s="187"/>
      <c r="S5" s="187"/>
      <c r="T5" s="187"/>
      <c r="U5" s="187"/>
      <c r="V5" s="187"/>
    </row>
    <row r="6" spans="1:22" s="23" customFormat="1" ht="11.25" customHeight="1">
      <c r="A6" s="13"/>
      <c r="B6" s="8" t="s">
        <v>98</v>
      </c>
      <c r="C6" s="259">
        <v>25246</v>
      </c>
      <c r="D6" s="259">
        <v>29228</v>
      </c>
      <c r="E6" s="259">
        <v>29229</v>
      </c>
      <c r="F6" s="259">
        <v>27500</v>
      </c>
      <c r="G6" s="316">
        <v>111203</v>
      </c>
      <c r="H6" s="259">
        <v>22077</v>
      </c>
      <c r="I6" s="259">
        <v>17010</v>
      </c>
      <c r="J6" s="259">
        <v>23918</v>
      </c>
      <c r="K6" s="259">
        <v>23175</v>
      </c>
      <c r="L6" s="316">
        <v>86180</v>
      </c>
      <c r="M6" s="259">
        <v>24562</v>
      </c>
      <c r="N6" s="259">
        <v>29423</v>
      </c>
      <c r="O6" s="259">
        <v>36442</v>
      </c>
      <c r="P6" s="259">
        <v>40914</v>
      </c>
      <c r="Q6" s="316">
        <v>131341</v>
      </c>
      <c r="R6" s="259">
        <v>45447</v>
      </c>
      <c r="S6" s="259">
        <v>57804</v>
      </c>
      <c r="T6" s="259"/>
      <c r="U6" s="259"/>
      <c r="V6" s="316"/>
    </row>
    <row r="7" spans="1:22" s="81" customFormat="1" ht="11.25" customHeight="1">
      <c r="A7" s="176"/>
      <c r="B7" s="174" t="s">
        <v>475</v>
      </c>
      <c r="C7" s="266">
        <v>21239</v>
      </c>
      <c r="D7" s="266">
        <v>24349</v>
      </c>
      <c r="E7" s="266">
        <v>24566</v>
      </c>
      <c r="F7" s="266">
        <v>22855</v>
      </c>
      <c r="G7" s="323">
        <v>93009</v>
      </c>
      <c r="H7" s="266">
        <v>17922</v>
      </c>
      <c r="I7" s="266">
        <v>12509</v>
      </c>
      <c r="J7" s="266">
        <v>18071</v>
      </c>
      <c r="K7" s="266">
        <v>17678</v>
      </c>
      <c r="L7" s="323">
        <v>66180</v>
      </c>
      <c r="M7" s="266">
        <v>18570</v>
      </c>
      <c r="N7" s="266">
        <v>22845</v>
      </c>
      <c r="O7" s="266">
        <v>29004</v>
      </c>
      <c r="P7" s="266">
        <v>32996</v>
      </c>
      <c r="Q7" s="323">
        <v>103415</v>
      </c>
      <c r="R7" s="266">
        <v>36535</v>
      </c>
      <c r="S7" s="266">
        <v>46981</v>
      </c>
      <c r="T7" s="266"/>
      <c r="U7" s="266"/>
      <c r="V7" s="323"/>
    </row>
    <row r="8" spans="1:22" s="81" customFormat="1" ht="11.25" customHeight="1">
      <c r="A8" s="176"/>
      <c r="B8" s="174" t="s">
        <v>476</v>
      </c>
      <c r="C8" s="266">
        <v>4007</v>
      </c>
      <c r="D8" s="266">
        <v>4879</v>
      </c>
      <c r="E8" s="266">
        <v>4663</v>
      </c>
      <c r="F8" s="266">
        <v>4645</v>
      </c>
      <c r="G8" s="323">
        <v>18194</v>
      </c>
      <c r="H8" s="266">
        <v>4155</v>
      </c>
      <c r="I8" s="266">
        <v>4501</v>
      </c>
      <c r="J8" s="266">
        <v>5847</v>
      </c>
      <c r="K8" s="266">
        <v>5497</v>
      </c>
      <c r="L8" s="323">
        <v>20000</v>
      </c>
      <c r="M8" s="266">
        <v>5992</v>
      </c>
      <c r="N8" s="266">
        <v>6578</v>
      </c>
      <c r="O8" s="266">
        <v>7438</v>
      </c>
      <c r="P8" s="266">
        <v>7918</v>
      </c>
      <c r="Q8" s="323">
        <v>27926</v>
      </c>
      <c r="R8" s="266">
        <v>8912</v>
      </c>
      <c r="S8" s="266">
        <v>10823</v>
      </c>
      <c r="T8" s="266"/>
      <c r="U8" s="266"/>
      <c r="V8" s="323"/>
    </row>
    <row r="9" spans="1:22" s="23" customFormat="1" ht="11.25" customHeight="1">
      <c r="A9" s="13"/>
      <c r="B9" s="166" t="s">
        <v>237</v>
      </c>
      <c r="C9" s="259">
        <v>-22392</v>
      </c>
      <c r="D9" s="259">
        <v>-25269</v>
      </c>
      <c r="E9" s="259">
        <v>-25192</v>
      </c>
      <c r="F9" s="259">
        <v>-24448</v>
      </c>
      <c r="G9" s="316">
        <v>-97301</v>
      </c>
      <c r="H9" s="259">
        <v>-22706</v>
      </c>
      <c r="I9" s="259">
        <v>-14121</v>
      </c>
      <c r="J9" s="259">
        <v>-20488</v>
      </c>
      <c r="K9" s="259">
        <v>-19352</v>
      </c>
      <c r="L9" s="316">
        <v>-76667</v>
      </c>
      <c r="M9" s="259">
        <v>-20174</v>
      </c>
      <c r="N9" s="259">
        <v>-24620</v>
      </c>
      <c r="O9" s="259">
        <v>-30427</v>
      </c>
      <c r="P9" s="259">
        <v>-35568</v>
      </c>
      <c r="Q9" s="316">
        <v>-110789</v>
      </c>
      <c r="R9" s="259">
        <v>-35944</v>
      </c>
      <c r="S9" s="259">
        <v>-44622</v>
      </c>
      <c r="T9" s="259"/>
      <c r="U9" s="259"/>
      <c r="V9" s="316"/>
    </row>
    <row r="10" spans="1:22" s="81" customFormat="1" ht="11.25" customHeight="1">
      <c r="A10" s="176"/>
      <c r="B10" s="568" t="s">
        <v>477</v>
      </c>
      <c r="C10" s="266">
        <v>-18813</v>
      </c>
      <c r="D10" s="266">
        <v>-21050</v>
      </c>
      <c r="E10" s="266">
        <v>-21060</v>
      </c>
      <c r="F10" s="266">
        <v>-20343</v>
      </c>
      <c r="G10" s="323">
        <v>-81266</v>
      </c>
      <c r="H10" s="266">
        <v>-19023</v>
      </c>
      <c r="I10" s="266">
        <v>-10151</v>
      </c>
      <c r="J10" s="266">
        <v>-15203</v>
      </c>
      <c r="K10" s="266">
        <v>-15411</v>
      </c>
      <c r="L10" s="323">
        <v>-59788</v>
      </c>
      <c r="M10" s="266">
        <v>-15040</v>
      </c>
      <c r="N10" s="266">
        <v>-18841</v>
      </c>
      <c r="O10" s="266">
        <v>-24009</v>
      </c>
      <c r="P10" s="266">
        <v>-28412</v>
      </c>
      <c r="Q10" s="323">
        <v>-86302</v>
      </c>
      <c r="R10" s="266">
        <v>-28228</v>
      </c>
      <c r="S10" s="266">
        <v>-34222</v>
      </c>
      <c r="T10" s="266"/>
      <c r="U10" s="266"/>
      <c r="V10" s="323"/>
    </row>
    <row r="11" spans="1:22" s="81" customFormat="1" ht="11.25" customHeight="1">
      <c r="A11" s="176"/>
      <c r="B11" s="568" t="s">
        <v>478</v>
      </c>
      <c r="C11" s="266">
        <v>-3579</v>
      </c>
      <c r="D11" s="266">
        <v>-4219</v>
      </c>
      <c r="E11" s="266">
        <v>-4132</v>
      </c>
      <c r="F11" s="266">
        <v>-4105</v>
      </c>
      <c r="G11" s="323">
        <v>-16035</v>
      </c>
      <c r="H11" s="266">
        <v>-3683</v>
      </c>
      <c r="I11" s="266">
        <v>-3970</v>
      </c>
      <c r="J11" s="266">
        <v>-5285</v>
      </c>
      <c r="K11" s="266">
        <v>-3941</v>
      </c>
      <c r="L11" s="323">
        <v>-16879</v>
      </c>
      <c r="M11" s="266">
        <v>-5134</v>
      </c>
      <c r="N11" s="266">
        <v>-5779</v>
      </c>
      <c r="O11" s="266">
        <v>-6418</v>
      </c>
      <c r="P11" s="266">
        <v>-7156</v>
      </c>
      <c r="Q11" s="323">
        <v>-24487</v>
      </c>
      <c r="R11" s="266">
        <v>-7716</v>
      </c>
      <c r="S11" s="266">
        <v>-10400</v>
      </c>
      <c r="T11" s="266"/>
      <c r="U11" s="266"/>
      <c r="V11" s="323"/>
    </row>
    <row r="12" spans="1:22" s="23" customFormat="1" ht="11.25" customHeight="1">
      <c r="A12" s="13"/>
      <c r="B12" s="165" t="s">
        <v>585</v>
      </c>
      <c r="C12" s="260">
        <v>2854</v>
      </c>
      <c r="D12" s="260">
        <v>3959</v>
      </c>
      <c r="E12" s="260">
        <v>4037</v>
      </c>
      <c r="F12" s="260">
        <v>3052</v>
      </c>
      <c r="G12" s="317">
        <v>13902</v>
      </c>
      <c r="H12" s="260">
        <v>-629</v>
      </c>
      <c r="I12" s="260">
        <v>2889</v>
      </c>
      <c r="J12" s="260">
        <v>3430</v>
      </c>
      <c r="K12" s="260">
        <v>3823</v>
      </c>
      <c r="L12" s="317">
        <v>9513</v>
      </c>
      <c r="M12" s="260">
        <v>4388</v>
      </c>
      <c r="N12" s="260">
        <v>4803</v>
      </c>
      <c r="O12" s="260">
        <v>6015</v>
      </c>
      <c r="P12" s="260">
        <v>5346</v>
      </c>
      <c r="Q12" s="317">
        <v>20552</v>
      </c>
      <c r="R12" s="260">
        <v>9503</v>
      </c>
      <c r="S12" s="260">
        <v>13182</v>
      </c>
      <c r="T12" s="260"/>
      <c r="U12" s="260"/>
      <c r="V12" s="317"/>
    </row>
    <row r="13" spans="1:22" s="23" customFormat="1" ht="11.25" customHeight="1">
      <c r="A13" s="13"/>
      <c r="B13" s="8" t="s">
        <v>239</v>
      </c>
      <c r="C13" s="259">
        <v>-1465</v>
      </c>
      <c r="D13" s="259">
        <v>-1546</v>
      </c>
      <c r="E13" s="259">
        <v>-1637</v>
      </c>
      <c r="F13" s="259">
        <v>-1707</v>
      </c>
      <c r="G13" s="316">
        <v>-6355</v>
      </c>
      <c r="H13" s="259">
        <v>-1620</v>
      </c>
      <c r="I13" s="259">
        <v>-1593</v>
      </c>
      <c r="J13" s="259">
        <v>-1792</v>
      </c>
      <c r="K13" s="259">
        <v>-2221</v>
      </c>
      <c r="L13" s="316">
        <v>-7226</v>
      </c>
      <c r="M13" s="259">
        <v>-1920</v>
      </c>
      <c r="N13" s="259">
        <v>-1948</v>
      </c>
      <c r="O13" s="259">
        <v>-2214</v>
      </c>
      <c r="P13" s="259">
        <v>-2425</v>
      </c>
      <c r="Q13" s="316">
        <v>-8507</v>
      </c>
      <c r="R13" s="259">
        <v>-2380</v>
      </c>
      <c r="S13" s="259">
        <v>-2451</v>
      </c>
      <c r="T13" s="259"/>
      <c r="U13" s="259"/>
      <c r="V13" s="316"/>
    </row>
    <row r="14" spans="1:22" s="23" customFormat="1" ht="11.25" customHeight="1">
      <c r="A14" s="13"/>
      <c r="B14" s="8" t="s">
        <v>240</v>
      </c>
      <c r="C14" s="259">
        <v>-421</v>
      </c>
      <c r="D14" s="259">
        <v>-449</v>
      </c>
      <c r="E14" s="259">
        <v>-425</v>
      </c>
      <c r="F14" s="259">
        <v>-511</v>
      </c>
      <c r="G14" s="316">
        <v>-1806</v>
      </c>
      <c r="H14" s="259">
        <v>-507</v>
      </c>
      <c r="I14" s="259">
        <v>-555</v>
      </c>
      <c r="J14" s="259">
        <v>-558</v>
      </c>
      <c r="K14" s="259">
        <v>-694</v>
      </c>
      <c r="L14" s="316">
        <v>-2314</v>
      </c>
      <c r="M14" s="259">
        <v>-671</v>
      </c>
      <c r="N14" s="259">
        <v>-659</v>
      </c>
      <c r="O14" s="259">
        <v>-597</v>
      </c>
      <c r="P14" s="259">
        <v>-688</v>
      </c>
      <c r="Q14" s="316">
        <v>-2615</v>
      </c>
      <c r="R14" s="259">
        <v>-699</v>
      </c>
      <c r="S14" s="259">
        <v>-735</v>
      </c>
      <c r="T14" s="259"/>
      <c r="U14" s="259"/>
      <c r="V14" s="316"/>
    </row>
    <row r="15" spans="1:22" s="23" customFormat="1" ht="11.25" customHeight="1">
      <c r="A15" s="13"/>
      <c r="B15" s="8" t="s">
        <v>634</v>
      </c>
      <c r="C15" s="259">
        <v>141</v>
      </c>
      <c r="D15" s="259">
        <v>262</v>
      </c>
      <c r="E15" s="259">
        <v>260</v>
      </c>
      <c r="F15" s="259">
        <v>606</v>
      </c>
      <c r="G15" s="316">
        <v>1246</v>
      </c>
      <c r="H15" s="259">
        <v>3183</v>
      </c>
      <c r="I15" s="259">
        <v>4484</v>
      </c>
      <c r="J15" s="259">
        <v>683</v>
      </c>
      <c r="K15" s="259">
        <v>1777</v>
      </c>
      <c r="L15" s="316">
        <v>10078</v>
      </c>
      <c r="M15" s="259">
        <v>1729</v>
      </c>
      <c r="N15" s="259">
        <v>1087</v>
      </c>
      <c r="O15" s="259">
        <v>1611</v>
      </c>
      <c r="P15" s="259">
        <v>3484</v>
      </c>
      <c r="Q15" s="316">
        <v>7911</v>
      </c>
      <c r="R15" s="259">
        <v>845</v>
      </c>
      <c r="S15" s="259">
        <v>539</v>
      </c>
      <c r="T15" s="259"/>
      <c r="U15" s="259"/>
      <c r="V15" s="316"/>
    </row>
    <row r="16" spans="1:22" s="23" customFormat="1" ht="11.25" customHeight="1">
      <c r="A16" s="13"/>
      <c r="B16" s="8" t="s">
        <v>218</v>
      </c>
      <c r="C16" s="259">
        <v>-147</v>
      </c>
      <c r="D16" s="259">
        <v>-163</v>
      </c>
      <c r="E16" s="259">
        <v>-440</v>
      </c>
      <c r="F16" s="259">
        <v>-990</v>
      </c>
      <c r="G16" s="316">
        <v>-1717</v>
      </c>
      <c r="H16" s="259">
        <v>-2351</v>
      </c>
      <c r="I16" s="259">
        <v>-904</v>
      </c>
      <c r="J16" s="259">
        <v>-728</v>
      </c>
      <c r="K16" s="259">
        <v>-2292</v>
      </c>
      <c r="L16" s="316">
        <v>-6226</v>
      </c>
      <c r="M16" s="259">
        <v>-1373</v>
      </c>
      <c r="N16" s="259">
        <v>-679</v>
      </c>
      <c r="O16" s="259">
        <v>-1073</v>
      </c>
      <c r="P16" s="259">
        <v>-873</v>
      </c>
      <c r="Q16" s="316">
        <v>-3998</v>
      </c>
      <c r="R16" s="259">
        <v>-3863</v>
      </c>
      <c r="S16" s="259">
        <v>-5406</v>
      </c>
      <c r="T16" s="259"/>
      <c r="U16" s="259"/>
      <c r="V16" s="316"/>
    </row>
    <row r="17" spans="1:22" s="23" customFormat="1" ht="11.25" customHeight="1">
      <c r="A17" s="13"/>
      <c r="B17" s="8" t="s">
        <v>711</v>
      </c>
      <c r="C17" s="259">
        <v>-10</v>
      </c>
      <c r="D17" s="259">
        <v>-15</v>
      </c>
      <c r="E17" s="259">
        <v>-23</v>
      </c>
      <c r="F17" s="259">
        <v>7</v>
      </c>
      <c r="G17" s="316">
        <v>-41</v>
      </c>
      <c r="H17" s="259">
        <v>8</v>
      </c>
      <c r="I17" s="259">
        <v>-41</v>
      </c>
      <c r="J17" s="259">
        <v>-14</v>
      </c>
      <c r="K17" s="259">
        <v>-19</v>
      </c>
      <c r="L17" s="316">
        <v>-66</v>
      </c>
      <c r="M17" s="259">
        <v>18</v>
      </c>
      <c r="N17" s="259">
        <v>-56</v>
      </c>
      <c r="O17" s="259">
        <v>-21</v>
      </c>
      <c r="P17" s="259">
        <v>-27</v>
      </c>
      <c r="Q17" s="316">
        <v>-86</v>
      </c>
      <c r="R17" s="259">
        <v>-15</v>
      </c>
      <c r="S17" s="259">
        <v>-13</v>
      </c>
      <c r="T17" s="259"/>
      <c r="U17" s="259"/>
      <c r="V17" s="316"/>
    </row>
    <row r="18" spans="1:22" s="23" customFormat="1" ht="11.25" customHeight="1">
      <c r="A18" s="13"/>
      <c r="B18" s="575" t="s">
        <v>220</v>
      </c>
      <c r="C18" s="259">
        <v>44</v>
      </c>
      <c r="D18" s="259">
        <v>38</v>
      </c>
      <c r="E18" s="259">
        <v>35</v>
      </c>
      <c r="F18" s="259">
        <v>19</v>
      </c>
      <c r="G18" s="316">
        <v>136</v>
      </c>
      <c r="H18" s="259">
        <v>12</v>
      </c>
      <c r="I18" s="259">
        <v>55</v>
      </c>
      <c r="J18" s="259">
        <v>36</v>
      </c>
      <c r="K18" s="259">
        <v>46</v>
      </c>
      <c r="L18" s="316">
        <v>149</v>
      </c>
      <c r="M18" s="259">
        <v>81</v>
      </c>
      <c r="N18" s="259">
        <v>207</v>
      </c>
      <c r="O18" s="259">
        <v>100</v>
      </c>
      <c r="P18" s="259">
        <v>225</v>
      </c>
      <c r="Q18" s="316">
        <v>613</v>
      </c>
      <c r="R18" s="259">
        <v>142</v>
      </c>
      <c r="S18" s="259">
        <v>102</v>
      </c>
      <c r="T18" s="259"/>
      <c r="U18" s="259"/>
      <c r="V18" s="316"/>
    </row>
    <row r="19" spans="1:22" s="23" customFormat="1" ht="11.25" customHeight="1">
      <c r="A19" s="13"/>
      <c r="B19" s="165" t="s">
        <v>226</v>
      </c>
      <c r="C19" s="260">
        <v>996</v>
      </c>
      <c r="D19" s="260">
        <v>2086</v>
      </c>
      <c r="E19" s="260">
        <v>1807</v>
      </c>
      <c r="F19" s="260">
        <v>476</v>
      </c>
      <c r="G19" s="317">
        <v>5365</v>
      </c>
      <c r="H19" s="260">
        <v>-1904</v>
      </c>
      <c r="I19" s="260">
        <v>4335</v>
      </c>
      <c r="J19" s="260">
        <v>1057</v>
      </c>
      <c r="K19" s="260">
        <v>420</v>
      </c>
      <c r="L19" s="317">
        <v>3908</v>
      </c>
      <c r="M19" s="260">
        <v>2252</v>
      </c>
      <c r="N19" s="260">
        <v>2755</v>
      </c>
      <c r="O19" s="260">
        <v>3821</v>
      </c>
      <c r="P19" s="260">
        <v>5042</v>
      </c>
      <c r="Q19" s="317">
        <v>13870</v>
      </c>
      <c r="R19" s="260">
        <v>3533</v>
      </c>
      <c r="S19" s="260">
        <v>5218</v>
      </c>
      <c r="T19" s="260"/>
      <c r="U19" s="260"/>
      <c r="V19" s="317"/>
    </row>
    <row r="20" spans="1:22" s="23" customFormat="1" ht="11.25" customHeight="1">
      <c r="A20" s="13"/>
      <c r="B20" s="8" t="s">
        <v>241</v>
      </c>
      <c r="C20" s="259">
        <v>264</v>
      </c>
      <c r="D20" s="259">
        <v>222</v>
      </c>
      <c r="E20" s="259">
        <v>245</v>
      </c>
      <c r="F20" s="259">
        <v>446</v>
      </c>
      <c r="G20" s="316">
        <v>890</v>
      </c>
      <c r="H20" s="259">
        <v>387</v>
      </c>
      <c r="I20" s="259">
        <v>314</v>
      </c>
      <c r="J20" s="259">
        <v>109</v>
      </c>
      <c r="K20" s="259">
        <v>177</v>
      </c>
      <c r="L20" s="316">
        <v>852</v>
      </c>
      <c r="M20" s="259">
        <v>263</v>
      </c>
      <c r="N20" s="259">
        <v>373</v>
      </c>
      <c r="O20" s="259">
        <v>644</v>
      </c>
      <c r="P20" s="259">
        <v>-98</v>
      </c>
      <c r="Q20" s="316">
        <v>789</v>
      </c>
      <c r="R20" s="259">
        <v>445</v>
      </c>
      <c r="S20" s="259">
        <v>409</v>
      </c>
      <c r="T20" s="259"/>
      <c r="U20" s="259"/>
      <c r="V20" s="316"/>
    </row>
    <row r="21" spans="1:22" s="23" customFormat="1" ht="11.25" customHeight="1">
      <c r="A21" s="13"/>
      <c r="B21" s="8" t="s">
        <v>242</v>
      </c>
      <c r="C21" s="259">
        <v>-266</v>
      </c>
      <c r="D21" s="259">
        <v>-184</v>
      </c>
      <c r="E21" s="259">
        <v>-485</v>
      </c>
      <c r="F21" s="259">
        <v>-253</v>
      </c>
      <c r="G21" s="316">
        <v>-901</v>
      </c>
      <c r="H21" s="259">
        <v>-1043</v>
      </c>
      <c r="I21" s="259">
        <v>-199</v>
      </c>
      <c r="J21" s="259">
        <v>-345</v>
      </c>
      <c r="K21" s="259">
        <v>-437</v>
      </c>
      <c r="L21" s="316">
        <v>-1889</v>
      </c>
      <c r="M21" s="259">
        <v>-353</v>
      </c>
      <c r="N21" s="259">
        <v>-271</v>
      </c>
      <c r="O21" s="259">
        <v>-905</v>
      </c>
      <c r="P21" s="259">
        <v>168</v>
      </c>
      <c r="Q21" s="316">
        <v>-968</v>
      </c>
      <c r="R21" s="259">
        <v>-539</v>
      </c>
      <c r="S21" s="259">
        <v>-630</v>
      </c>
      <c r="T21" s="259"/>
      <c r="U21" s="259"/>
      <c r="V21" s="316"/>
    </row>
    <row r="22" spans="1:22" s="150" customFormat="1" ht="11.25" customHeight="1">
      <c r="A22" s="159"/>
      <c r="B22" s="165" t="s">
        <v>243</v>
      </c>
      <c r="C22" s="260">
        <v>-2</v>
      </c>
      <c r="D22" s="260">
        <v>38</v>
      </c>
      <c r="E22" s="260">
        <v>-240</v>
      </c>
      <c r="F22" s="260">
        <v>193</v>
      </c>
      <c r="G22" s="317">
        <v>-11</v>
      </c>
      <c r="H22" s="260">
        <v>-656</v>
      </c>
      <c r="I22" s="260">
        <v>115</v>
      </c>
      <c r="J22" s="260">
        <v>-236</v>
      </c>
      <c r="K22" s="260">
        <v>-260</v>
      </c>
      <c r="L22" s="317">
        <v>-1037</v>
      </c>
      <c r="M22" s="260">
        <v>-90</v>
      </c>
      <c r="N22" s="260">
        <v>102</v>
      </c>
      <c r="O22" s="260">
        <v>-261</v>
      </c>
      <c r="P22" s="260">
        <v>70</v>
      </c>
      <c r="Q22" s="317">
        <v>-179</v>
      </c>
      <c r="R22" s="260">
        <v>-94</v>
      </c>
      <c r="S22" s="260">
        <v>-221</v>
      </c>
      <c r="T22" s="260"/>
      <c r="U22" s="260"/>
      <c r="V22" s="317"/>
    </row>
    <row r="23" spans="1:22" s="150" customFormat="1" ht="11.25" customHeight="1">
      <c r="A23" s="159"/>
      <c r="B23" s="8" t="s">
        <v>712</v>
      </c>
      <c r="C23" s="259">
        <v>0</v>
      </c>
      <c r="D23" s="259">
        <v>-1</v>
      </c>
      <c r="E23" s="259">
        <v>0</v>
      </c>
      <c r="F23" s="259">
        <v>-1</v>
      </c>
      <c r="G23" s="316">
        <v>-2</v>
      </c>
      <c r="H23" s="259">
        <v>-2</v>
      </c>
      <c r="I23" s="259">
        <v>-1</v>
      </c>
      <c r="J23" s="259">
        <v>1</v>
      </c>
      <c r="K23" s="259">
        <v>-13</v>
      </c>
      <c r="L23" s="316">
        <v>-15</v>
      </c>
      <c r="M23" s="259">
        <v>-1</v>
      </c>
      <c r="N23" s="259">
        <v>-3</v>
      </c>
      <c r="O23" s="259">
        <v>-3</v>
      </c>
      <c r="P23" s="259">
        <v>-1</v>
      </c>
      <c r="Q23" s="316">
        <v>-8</v>
      </c>
      <c r="R23" s="259">
        <v>-3</v>
      </c>
      <c r="S23" s="259">
        <v>-1</v>
      </c>
      <c r="T23" s="259"/>
      <c r="U23" s="259"/>
      <c r="V23" s="316"/>
    </row>
    <row r="24" spans="1:22" s="23" customFormat="1" ht="11.25" customHeight="1">
      <c r="A24" s="13"/>
      <c r="B24" s="165" t="s">
        <v>244</v>
      </c>
      <c r="C24" s="260">
        <v>994</v>
      </c>
      <c r="D24" s="260">
        <v>2123</v>
      </c>
      <c r="E24" s="260">
        <v>1567</v>
      </c>
      <c r="F24" s="260">
        <v>668</v>
      </c>
      <c r="G24" s="317">
        <v>5352</v>
      </c>
      <c r="H24" s="260">
        <v>-2562</v>
      </c>
      <c r="I24" s="260">
        <v>4449</v>
      </c>
      <c r="J24" s="260">
        <v>822</v>
      </c>
      <c r="K24" s="260">
        <v>147</v>
      </c>
      <c r="L24" s="317">
        <v>2856</v>
      </c>
      <c r="M24" s="260">
        <v>2161</v>
      </c>
      <c r="N24" s="260">
        <v>2854</v>
      </c>
      <c r="O24" s="260">
        <v>3557</v>
      </c>
      <c r="P24" s="260">
        <v>5111</v>
      </c>
      <c r="Q24" s="317">
        <v>13683</v>
      </c>
      <c r="R24" s="260">
        <v>3436</v>
      </c>
      <c r="S24" s="260">
        <v>4996</v>
      </c>
      <c r="T24" s="260"/>
      <c r="U24" s="260"/>
      <c r="V24" s="317"/>
    </row>
    <row r="25" spans="1:22" s="23" customFormat="1" ht="11.25" customHeight="1">
      <c r="A25" s="13"/>
      <c r="B25" s="8" t="s">
        <v>245</v>
      </c>
      <c r="C25" s="259">
        <v>-145</v>
      </c>
      <c r="D25" s="259">
        <v>-522</v>
      </c>
      <c r="E25" s="259">
        <v>-301</v>
      </c>
      <c r="F25" s="259">
        <v>-86</v>
      </c>
      <c r="G25" s="316">
        <v>-1054</v>
      </c>
      <c r="H25" s="259">
        <v>317</v>
      </c>
      <c r="I25" s="259">
        <v>-81</v>
      </c>
      <c r="J25" s="259">
        <v>-145</v>
      </c>
      <c r="K25" s="259">
        <v>-122</v>
      </c>
      <c r="L25" s="316">
        <v>-31</v>
      </c>
      <c r="M25" s="259">
        <v>-289</v>
      </c>
      <c r="N25" s="259">
        <v>-610</v>
      </c>
      <c r="O25" s="259">
        <v>-629</v>
      </c>
      <c r="P25" s="259">
        <v>-967</v>
      </c>
      <c r="Q25" s="316">
        <v>-2495</v>
      </c>
      <c r="R25" s="259">
        <v>-591</v>
      </c>
      <c r="S25" s="259">
        <v>-1313</v>
      </c>
      <c r="T25" s="259"/>
      <c r="U25" s="259"/>
      <c r="V25" s="316"/>
    </row>
    <row r="26" spans="1:22" s="81" customFormat="1" ht="11.25" customHeight="1">
      <c r="A26" s="176"/>
      <c r="B26" s="174" t="s">
        <v>479</v>
      </c>
      <c r="C26" s="266">
        <v>-183</v>
      </c>
      <c r="D26" s="266">
        <v>-337</v>
      </c>
      <c r="E26" s="266">
        <v>-357</v>
      </c>
      <c r="F26" s="266">
        <v>-123</v>
      </c>
      <c r="G26" s="323">
        <v>-1000</v>
      </c>
      <c r="H26" s="266">
        <v>-152</v>
      </c>
      <c r="I26" s="266">
        <v>14</v>
      </c>
      <c r="J26" s="266">
        <v>-180</v>
      </c>
      <c r="K26" s="266">
        <v>-221</v>
      </c>
      <c r="L26" s="323">
        <v>-539</v>
      </c>
      <c r="M26" s="266">
        <v>-173</v>
      </c>
      <c r="N26" s="266">
        <v>-447</v>
      </c>
      <c r="O26" s="266">
        <v>-650</v>
      </c>
      <c r="P26" s="266">
        <v>-1026</v>
      </c>
      <c r="Q26" s="323">
        <v>-2296</v>
      </c>
      <c r="R26" s="266">
        <v>-720</v>
      </c>
      <c r="S26" s="266">
        <v>-1443</v>
      </c>
      <c r="T26" s="266"/>
      <c r="U26" s="266"/>
      <c r="V26" s="323"/>
    </row>
    <row r="27" spans="1:22" s="81" customFormat="1" ht="11.25" customHeight="1" thickBot="1">
      <c r="A27" s="176"/>
      <c r="B27" s="569" t="s">
        <v>392</v>
      </c>
      <c r="C27" s="570">
        <v>38</v>
      </c>
      <c r="D27" s="570">
        <v>-185</v>
      </c>
      <c r="E27" s="570">
        <v>56</v>
      </c>
      <c r="F27" s="570">
        <v>37</v>
      </c>
      <c r="G27" s="571">
        <v>-54</v>
      </c>
      <c r="H27" s="570">
        <v>469</v>
      </c>
      <c r="I27" s="570">
        <v>-95</v>
      </c>
      <c r="J27" s="570">
        <v>35</v>
      </c>
      <c r="K27" s="570">
        <v>99</v>
      </c>
      <c r="L27" s="571">
        <v>508</v>
      </c>
      <c r="M27" s="570">
        <v>-116</v>
      </c>
      <c r="N27" s="570">
        <v>-163</v>
      </c>
      <c r="O27" s="570">
        <v>21</v>
      </c>
      <c r="P27" s="570">
        <v>59</v>
      </c>
      <c r="Q27" s="571">
        <v>-199</v>
      </c>
      <c r="R27" s="570">
        <v>129</v>
      </c>
      <c r="S27" s="570">
        <v>130</v>
      </c>
      <c r="T27" s="570"/>
      <c r="U27" s="570"/>
      <c r="V27" s="571"/>
    </row>
    <row r="28" spans="1:22" s="23" customFormat="1" ht="11.25" customHeight="1" thickBot="1">
      <c r="A28" s="13"/>
      <c r="B28" s="163" t="s">
        <v>246</v>
      </c>
      <c r="C28" s="263">
        <v>849</v>
      </c>
      <c r="D28" s="263">
        <v>1601</v>
      </c>
      <c r="E28" s="263">
        <v>1266</v>
      </c>
      <c r="F28" s="263">
        <v>582</v>
      </c>
      <c r="G28" s="320">
        <v>4298</v>
      </c>
      <c r="H28" s="263">
        <v>-2245</v>
      </c>
      <c r="I28" s="263">
        <v>4368</v>
      </c>
      <c r="J28" s="263">
        <v>677</v>
      </c>
      <c r="K28" s="263">
        <v>25</v>
      </c>
      <c r="L28" s="320">
        <v>2825</v>
      </c>
      <c r="M28" s="263">
        <v>1872</v>
      </c>
      <c r="N28" s="263">
        <v>2244</v>
      </c>
      <c r="O28" s="263">
        <v>2928</v>
      </c>
      <c r="P28" s="263">
        <v>4144</v>
      </c>
      <c r="Q28" s="320">
        <v>11188</v>
      </c>
      <c r="R28" s="263">
        <v>2845</v>
      </c>
      <c r="S28" s="263">
        <v>3683</v>
      </c>
      <c r="T28" s="263"/>
      <c r="U28" s="263"/>
      <c r="V28" s="320"/>
    </row>
    <row r="29" spans="1:22" s="149" customFormat="1" ht="3.75" customHeight="1">
      <c r="A29" s="151"/>
      <c r="B29" s="170"/>
      <c r="C29" s="264"/>
      <c r="D29" s="264"/>
      <c r="E29" s="264"/>
      <c r="F29" s="264"/>
      <c r="G29" s="321"/>
      <c r="H29" s="264"/>
      <c r="I29" s="264"/>
      <c r="J29" s="264"/>
      <c r="K29" s="264"/>
      <c r="L29" s="321"/>
      <c r="M29" s="264"/>
      <c r="N29" s="264"/>
      <c r="O29" s="264"/>
      <c r="P29" s="264"/>
      <c r="Q29" s="321"/>
      <c r="R29" s="264"/>
      <c r="S29" s="264"/>
      <c r="T29" s="264"/>
      <c r="U29" s="264"/>
      <c r="V29" s="321"/>
    </row>
    <row r="30" spans="1:22" s="150" customFormat="1" ht="11.25" customHeight="1">
      <c r="A30" s="159"/>
      <c r="B30" s="160" t="s">
        <v>480</v>
      </c>
      <c r="C30" s="265"/>
      <c r="D30" s="265"/>
      <c r="E30" s="265"/>
      <c r="F30" s="265"/>
      <c r="G30" s="322"/>
      <c r="H30" s="265"/>
      <c r="I30" s="265"/>
      <c r="J30" s="265"/>
      <c r="K30" s="265"/>
      <c r="L30" s="322"/>
      <c r="M30" s="265"/>
      <c r="N30" s="265"/>
      <c r="O30" s="265"/>
      <c r="P30" s="265"/>
      <c r="Q30" s="322"/>
      <c r="R30" s="265"/>
      <c r="S30" s="265"/>
      <c r="T30" s="265"/>
      <c r="U30" s="265"/>
      <c r="V30" s="322"/>
    </row>
    <row r="31" spans="1:22" s="23" customFormat="1" ht="11.25" customHeight="1">
      <c r="A31" s="13"/>
      <c r="B31" s="160" t="s">
        <v>481</v>
      </c>
      <c r="C31" s="265">
        <v>-7</v>
      </c>
      <c r="D31" s="265">
        <v>-9</v>
      </c>
      <c r="E31" s="265">
        <v>-1</v>
      </c>
      <c r="F31" s="265">
        <v>-18</v>
      </c>
      <c r="G31" s="322">
        <v>-35</v>
      </c>
      <c r="H31" s="265">
        <v>-11</v>
      </c>
      <c r="I31" s="265">
        <v>-8</v>
      </c>
      <c r="J31" s="265">
        <v>-7</v>
      </c>
      <c r="K31" s="265">
        <v>-33</v>
      </c>
      <c r="L31" s="322">
        <v>-59</v>
      </c>
      <c r="M31" s="265">
        <v>-45</v>
      </c>
      <c r="N31" s="265">
        <v>15</v>
      </c>
      <c r="O31" s="265">
        <v>10</v>
      </c>
      <c r="P31" s="265">
        <v>139</v>
      </c>
      <c r="Q31" s="322">
        <v>119</v>
      </c>
      <c r="R31" s="265">
        <v>46</v>
      </c>
      <c r="S31" s="265">
        <v>46</v>
      </c>
      <c r="T31" s="265"/>
      <c r="U31" s="265"/>
      <c r="V31" s="322"/>
    </row>
    <row r="32" spans="1:22" s="23" customFormat="1" ht="11.25" customHeight="1">
      <c r="A32" s="13"/>
      <c r="B32" s="174" t="s">
        <v>394</v>
      </c>
      <c r="C32" s="265"/>
      <c r="D32" s="265"/>
      <c r="E32" s="265"/>
      <c r="F32" s="265"/>
      <c r="G32" s="322"/>
      <c r="H32" s="265">
        <v>0</v>
      </c>
      <c r="I32" s="265">
        <v>0</v>
      </c>
      <c r="J32" s="265">
        <v>0</v>
      </c>
      <c r="K32" s="265">
        <v>0</v>
      </c>
      <c r="L32" s="322">
        <v>0</v>
      </c>
      <c r="M32" s="265">
        <v>0</v>
      </c>
      <c r="N32" s="265">
        <v>0</v>
      </c>
      <c r="O32" s="265">
        <v>0</v>
      </c>
      <c r="P32" s="265">
        <v>16</v>
      </c>
      <c r="Q32" s="322">
        <v>16</v>
      </c>
      <c r="R32" s="265">
        <v>0</v>
      </c>
      <c r="S32" s="265">
        <v>0</v>
      </c>
      <c r="T32" s="265"/>
      <c r="U32" s="265"/>
      <c r="V32" s="322"/>
    </row>
    <row r="33" spans="1:22" s="23" customFormat="1" ht="11.25" customHeight="1">
      <c r="A33" s="13"/>
      <c r="B33" s="174" t="s">
        <v>391</v>
      </c>
      <c r="C33" s="266">
        <v>0</v>
      </c>
      <c r="D33" s="266">
        <v>0</v>
      </c>
      <c r="E33" s="266">
        <v>0</v>
      </c>
      <c r="F33" s="266">
        <v>-21</v>
      </c>
      <c r="G33" s="323">
        <v>-21</v>
      </c>
      <c r="H33" s="266">
        <v>0</v>
      </c>
      <c r="I33" s="266">
        <v>-18</v>
      </c>
      <c r="J33" s="266">
        <v>-7</v>
      </c>
      <c r="K33" s="266">
        <v>-43</v>
      </c>
      <c r="L33" s="323">
        <v>-68</v>
      </c>
      <c r="M33" s="266">
        <v>-58</v>
      </c>
      <c r="N33" s="266">
        <v>17</v>
      </c>
      <c r="O33" s="266">
        <v>10</v>
      </c>
      <c r="P33" s="266">
        <v>155</v>
      </c>
      <c r="Q33" s="323">
        <v>124</v>
      </c>
      <c r="R33" s="266">
        <v>50</v>
      </c>
      <c r="S33" s="266">
        <v>55</v>
      </c>
      <c r="T33" s="266"/>
      <c r="U33" s="266"/>
      <c r="V33" s="323"/>
    </row>
    <row r="34" spans="1:22" s="23" customFormat="1" ht="11.25" customHeight="1">
      <c r="A34" s="13"/>
      <c r="B34" s="174" t="s">
        <v>482</v>
      </c>
      <c r="C34" s="266">
        <v>-8</v>
      </c>
      <c r="D34" s="266">
        <v>-9</v>
      </c>
      <c r="E34" s="266">
        <v>-1</v>
      </c>
      <c r="F34" s="266">
        <v>-2</v>
      </c>
      <c r="G34" s="323">
        <v>-20</v>
      </c>
      <c r="H34" s="266">
        <v>-13</v>
      </c>
      <c r="I34" s="266">
        <v>8</v>
      </c>
      <c r="J34" s="266">
        <v>-2</v>
      </c>
      <c r="K34" s="266">
        <v>2</v>
      </c>
      <c r="L34" s="323">
        <v>-5</v>
      </c>
      <c r="M34" s="266">
        <v>4</v>
      </c>
      <c r="N34" s="266">
        <v>1</v>
      </c>
      <c r="O34" s="266">
        <v>2</v>
      </c>
      <c r="P34" s="266">
        <v>-1</v>
      </c>
      <c r="Q34" s="323">
        <v>6</v>
      </c>
      <c r="R34" s="266">
        <v>6</v>
      </c>
      <c r="S34" s="266">
        <v>1</v>
      </c>
      <c r="T34" s="266"/>
      <c r="U34" s="266"/>
      <c r="V34" s="323"/>
    </row>
    <row r="35" spans="1:22" s="23" customFormat="1">
      <c r="A35" s="13"/>
      <c r="B35" s="174" t="s">
        <v>392</v>
      </c>
      <c r="C35" s="266">
        <v>1</v>
      </c>
      <c r="D35" s="266">
        <v>0</v>
      </c>
      <c r="E35" s="266">
        <v>0</v>
      </c>
      <c r="F35" s="266">
        <v>5</v>
      </c>
      <c r="G35" s="323">
        <v>6</v>
      </c>
      <c r="H35" s="266">
        <v>2</v>
      </c>
      <c r="I35" s="266">
        <v>2</v>
      </c>
      <c r="J35" s="266">
        <v>2</v>
      </c>
      <c r="K35" s="266">
        <v>8</v>
      </c>
      <c r="L35" s="323">
        <v>14</v>
      </c>
      <c r="M35" s="266">
        <v>9</v>
      </c>
      <c r="N35" s="266">
        <v>-3</v>
      </c>
      <c r="O35" s="266">
        <v>-2</v>
      </c>
      <c r="P35" s="266">
        <v>-31</v>
      </c>
      <c r="Q35" s="323">
        <v>-27</v>
      </c>
      <c r="R35" s="266">
        <v>-10</v>
      </c>
      <c r="S35" s="266">
        <v>-10</v>
      </c>
      <c r="T35" s="266"/>
      <c r="U35" s="266"/>
      <c r="V35" s="323"/>
    </row>
    <row r="36" spans="1:22" s="23" customFormat="1" ht="11.25" customHeight="1">
      <c r="A36" s="13"/>
      <c r="B36" s="160" t="s">
        <v>483</v>
      </c>
      <c r="C36" s="265">
        <v>-152</v>
      </c>
      <c r="D36" s="265">
        <v>121</v>
      </c>
      <c r="E36" s="265">
        <v>321</v>
      </c>
      <c r="F36" s="265">
        <v>-185</v>
      </c>
      <c r="G36" s="322">
        <v>105</v>
      </c>
      <c r="H36" s="265">
        <v>-19</v>
      </c>
      <c r="I36" s="265">
        <v>-26</v>
      </c>
      <c r="J36" s="265">
        <v>-303</v>
      </c>
      <c r="K36" s="265">
        <v>485</v>
      </c>
      <c r="L36" s="322">
        <v>137</v>
      </c>
      <c r="M36" s="265">
        <v>153</v>
      </c>
      <c r="N36" s="265">
        <v>265</v>
      </c>
      <c r="O36" s="265">
        <v>-42</v>
      </c>
      <c r="P36" s="265">
        <v>-23</v>
      </c>
      <c r="Q36" s="322">
        <v>353</v>
      </c>
      <c r="R36" s="265">
        <v>92</v>
      </c>
      <c r="S36" s="265">
        <v>316</v>
      </c>
      <c r="T36" s="265"/>
      <c r="U36" s="265"/>
      <c r="V36" s="322"/>
    </row>
    <row r="37" spans="1:22" s="23" customFormat="1" ht="11.25" customHeight="1">
      <c r="A37" s="13"/>
      <c r="B37" s="174" t="s">
        <v>528</v>
      </c>
      <c r="C37" s="266">
        <v>-356</v>
      </c>
      <c r="D37" s="266">
        <v>210</v>
      </c>
      <c r="E37" s="266">
        <v>-151</v>
      </c>
      <c r="F37" s="266">
        <v>149</v>
      </c>
      <c r="G37" s="323">
        <v>-148</v>
      </c>
      <c r="H37" s="266">
        <v>-478</v>
      </c>
      <c r="I37" s="266">
        <v>73</v>
      </c>
      <c r="J37" s="266">
        <v>-271</v>
      </c>
      <c r="K37" s="266">
        <v>1</v>
      </c>
      <c r="L37" s="323">
        <v>-675</v>
      </c>
      <c r="M37" s="266">
        <v>-589</v>
      </c>
      <c r="N37" s="266">
        <v>637</v>
      </c>
      <c r="O37" s="266">
        <v>-276</v>
      </c>
      <c r="P37" s="266">
        <v>365</v>
      </c>
      <c r="Q37" s="323">
        <v>137</v>
      </c>
      <c r="R37" s="266">
        <v>-396</v>
      </c>
      <c r="S37" s="266">
        <v>286</v>
      </c>
      <c r="T37" s="266"/>
      <c r="U37" s="266"/>
      <c r="V37" s="323"/>
    </row>
    <row r="38" spans="1:22" s="23" customFormat="1" ht="11.25" customHeight="1">
      <c r="A38" s="13"/>
      <c r="B38" s="174" t="s">
        <v>493</v>
      </c>
      <c r="C38" s="266">
        <v>82</v>
      </c>
      <c r="D38" s="266">
        <v>-5</v>
      </c>
      <c r="E38" s="266">
        <v>-20</v>
      </c>
      <c r="F38" s="266">
        <v>58</v>
      </c>
      <c r="G38" s="323">
        <v>115</v>
      </c>
      <c r="H38" s="266">
        <v>193</v>
      </c>
      <c r="I38" s="266">
        <v>61</v>
      </c>
      <c r="J38" s="266">
        <v>-49</v>
      </c>
      <c r="K38" s="266">
        <v>50</v>
      </c>
      <c r="L38" s="323">
        <v>255</v>
      </c>
      <c r="M38" s="266">
        <v>348</v>
      </c>
      <c r="N38" s="266">
        <v>-66</v>
      </c>
      <c r="O38" s="266">
        <v>-243</v>
      </c>
      <c r="P38" s="266">
        <v>-689</v>
      </c>
      <c r="Q38" s="323">
        <v>-650</v>
      </c>
      <c r="R38" s="266">
        <v>-58</v>
      </c>
      <c r="S38" s="266">
        <v>-174</v>
      </c>
      <c r="T38" s="266"/>
      <c r="U38" s="266"/>
      <c r="V38" s="323"/>
    </row>
    <row r="39" spans="1:22" s="23" customFormat="1" ht="11.25" customHeight="1">
      <c r="A39" s="13"/>
      <c r="B39" s="174" t="s">
        <v>449</v>
      </c>
      <c r="C39" s="266">
        <v>80</v>
      </c>
      <c r="D39" s="266">
        <v>-45</v>
      </c>
      <c r="E39" s="266">
        <v>445</v>
      </c>
      <c r="F39" s="266">
        <v>-342</v>
      </c>
      <c r="G39" s="323">
        <v>138</v>
      </c>
      <c r="H39" s="266">
        <v>189</v>
      </c>
      <c r="I39" s="266">
        <v>-114</v>
      </c>
      <c r="J39" s="266">
        <v>-42</v>
      </c>
      <c r="K39" s="266">
        <v>448</v>
      </c>
      <c r="L39" s="323">
        <v>481</v>
      </c>
      <c r="M39" s="266">
        <v>346</v>
      </c>
      <c r="N39" s="266">
        <v>-198</v>
      </c>
      <c r="O39" s="266">
        <v>385</v>
      </c>
      <c r="P39" s="266">
        <v>233</v>
      </c>
      <c r="Q39" s="323">
        <v>766</v>
      </c>
      <c r="R39" s="266">
        <v>453</v>
      </c>
      <c r="S39" s="266">
        <v>229</v>
      </c>
      <c r="T39" s="266"/>
      <c r="U39" s="266"/>
      <c r="V39" s="323"/>
    </row>
    <row r="40" spans="1:22" s="23" customFormat="1" ht="11.25" customHeight="1">
      <c r="A40" s="13"/>
      <c r="B40" s="174" t="s">
        <v>714</v>
      </c>
      <c r="C40" s="266"/>
      <c r="D40" s="266"/>
      <c r="E40" s="266"/>
      <c r="F40" s="266"/>
      <c r="G40" s="323"/>
      <c r="H40" s="266">
        <v>0</v>
      </c>
      <c r="I40" s="266">
        <v>0</v>
      </c>
      <c r="J40" s="266">
        <v>0</v>
      </c>
      <c r="K40" s="266">
        <v>0</v>
      </c>
      <c r="L40" s="323">
        <v>0</v>
      </c>
      <c r="M40" s="266">
        <v>0</v>
      </c>
      <c r="N40" s="266">
        <v>0</v>
      </c>
      <c r="O40" s="266">
        <v>0</v>
      </c>
      <c r="P40" s="266">
        <v>1</v>
      </c>
      <c r="Q40" s="323">
        <v>1</v>
      </c>
      <c r="R40" s="266">
        <v>2</v>
      </c>
      <c r="S40" s="266">
        <v>-1</v>
      </c>
      <c r="T40" s="266"/>
      <c r="U40" s="266"/>
      <c r="V40" s="323"/>
    </row>
    <row r="41" spans="1:22" s="23" customFormat="1" ht="11.25" customHeight="1" thickBot="1">
      <c r="A41" s="13"/>
      <c r="B41" s="175" t="s">
        <v>392</v>
      </c>
      <c r="C41" s="267">
        <v>42</v>
      </c>
      <c r="D41" s="267">
        <v>-39</v>
      </c>
      <c r="E41" s="267">
        <v>47</v>
      </c>
      <c r="F41" s="267">
        <v>-50</v>
      </c>
      <c r="G41" s="324">
        <v>0</v>
      </c>
      <c r="H41" s="267">
        <v>77</v>
      </c>
      <c r="I41" s="267">
        <v>-46</v>
      </c>
      <c r="J41" s="267">
        <v>59</v>
      </c>
      <c r="K41" s="267">
        <v>-14</v>
      </c>
      <c r="L41" s="324">
        <v>76</v>
      </c>
      <c r="M41" s="267">
        <v>48</v>
      </c>
      <c r="N41" s="267">
        <v>-108</v>
      </c>
      <c r="O41" s="267">
        <v>92</v>
      </c>
      <c r="P41" s="267">
        <v>67</v>
      </c>
      <c r="Q41" s="324">
        <v>99</v>
      </c>
      <c r="R41" s="267">
        <v>91</v>
      </c>
      <c r="S41" s="267">
        <v>-24</v>
      </c>
      <c r="T41" s="267"/>
      <c r="U41" s="267"/>
      <c r="V41" s="324"/>
    </row>
    <row r="42" spans="1:22" s="23" customFormat="1" ht="11.25" customHeight="1" thickBot="1">
      <c r="A42" s="13"/>
      <c r="B42" s="163" t="s">
        <v>251</v>
      </c>
      <c r="C42" s="263">
        <v>690</v>
      </c>
      <c r="D42" s="263">
        <v>1713</v>
      </c>
      <c r="E42" s="263">
        <v>1586</v>
      </c>
      <c r="F42" s="263">
        <v>379</v>
      </c>
      <c r="G42" s="320">
        <v>4368</v>
      </c>
      <c r="H42" s="263">
        <v>-2275</v>
      </c>
      <c r="I42" s="263">
        <v>4334</v>
      </c>
      <c r="J42" s="263">
        <v>367</v>
      </c>
      <c r="K42" s="263">
        <v>477</v>
      </c>
      <c r="L42" s="320">
        <v>2903</v>
      </c>
      <c r="M42" s="263">
        <v>1980</v>
      </c>
      <c r="N42" s="263">
        <v>2524</v>
      </c>
      <c r="O42" s="263">
        <v>2896</v>
      </c>
      <c r="P42" s="263">
        <v>4260</v>
      </c>
      <c r="Q42" s="320">
        <v>11660</v>
      </c>
      <c r="R42" s="263">
        <v>2983</v>
      </c>
      <c r="S42" s="263">
        <v>4045</v>
      </c>
      <c r="T42" s="263"/>
      <c r="U42" s="263"/>
      <c r="V42" s="320"/>
    </row>
    <row r="43" spans="1:22" s="23" customFormat="1" ht="11.25" customHeight="1">
      <c r="A43" s="13"/>
      <c r="B43" s="168"/>
      <c r="C43" s="268"/>
      <c r="D43" s="268"/>
      <c r="E43" s="268"/>
      <c r="F43" s="268"/>
      <c r="G43" s="325"/>
      <c r="H43" s="268"/>
      <c r="I43" s="268"/>
      <c r="J43" s="268"/>
      <c r="K43" s="268"/>
      <c r="L43" s="325"/>
      <c r="M43" s="268"/>
      <c r="N43" s="268"/>
      <c r="O43" s="268"/>
      <c r="P43" s="268"/>
      <c r="Q43" s="325"/>
      <c r="R43" s="268"/>
      <c r="S43" s="268"/>
      <c r="T43" s="268"/>
      <c r="U43" s="268"/>
      <c r="V43" s="325"/>
    </row>
    <row r="44" spans="1:22" s="149" customFormat="1" ht="11.25" customHeight="1">
      <c r="A44" s="151"/>
      <c r="B44" s="160" t="s">
        <v>252</v>
      </c>
      <c r="C44" s="265">
        <v>849</v>
      </c>
      <c r="D44" s="265">
        <v>1601</v>
      </c>
      <c r="E44" s="265">
        <v>1266</v>
      </c>
      <c r="F44" s="265">
        <v>582</v>
      </c>
      <c r="G44" s="322">
        <v>4298</v>
      </c>
      <c r="H44" s="265">
        <v>-2245</v>
      </c>
      <c r="I44" s="265">
        <v>4368</v>
      </c>
      <c r="J44" s="265">
        <v>677</v>
      </c>
      <c r="K44" s="265">
        <v>25</v>
      </c>
      <c r="L44" s="322">
        <v>2825</v>
      </c>
      <c r="M44" s="265">
        <v>1872</v>
      </c>
      <c r="N44" s="265">
        <v>2244</v>
      </c>
      <c r="O44" s="265">
        <v>2928</v>
      </c>
      <c r="P44" s="265">
        <v>4144</v>
      </c>
      <c r="Q44" s="322">
        <v>11188</v>
      </c>
      <c r="R44" s="265">
        <v>2845</v>
      </c>
      <c r="S44" s="265">
        <v>3683</v>
      </c>
      <c r="T44" s="265"/>
      <c r="U44" s="265"/>
      <c r="V44" s="322"/>
    </row>
    <row r="45" spans="1:22" s="23" customFormat="1" ht="11.25" customHeight="1">
      <c r="A45" s="13"/>
      <c r="B45" s="174" t="s">
        <v>253</v>
      </c>
      <c r="C45" s="266">
        <v>849</v>
      </c>
      <c r="D45" s="266">
        <v>1602</v>
      </c>
      <c r="E45" s="266">
        <v>1266</v>
      </c>
      <c r="F45" s="266">
        <v>583</v>
      </c>
      <c r="G45" s="323">
        <v>4300</v>
      </c>
      <c r="H45" s="266">
        <v>-2244</v>
      </c>
      <c r="I45" s="266">
        <v>4350</v>
      </c>
      <c r="J45" s="266">
        <v>651</v>
      </c>
      <c r="K45" s="266">
        <v>-2</v>
      </c>
      <c r="L45" s="323">
        <v>2755</v>
      </c>
      <c r="M45" s="266">
        <v>1845</v>
      </c>
      <c r="N45" s="266">
        <v>2227</v>
      </c>
      <c r="O45" s="266">
        <v>2909</v>
      </c>
      <c r="P45" s="266">
        <v>4141</v>
      </c>
      <c r="Q45" s="323">
        <v>11122</v>
      </c>
      <c r="R45" s="266">
        <v>2770</v>
      </c>
      <c r="S45" s="266">
        <v>3612</v>
      </c>
      <c r="T45" s="266"/>
      <c r="U45" s="266"/>
      <c r="V45" s="323"/>
    </row>
    <row r="46" spans="1:22" s="81" customFormat="1" ht="11.25" customHeight="1">
      <c r="A46" s="176"/>
      <c r="B46" s="174" t="s">
        <v>254</v>
      </c>
      <c r="C46" s="266">
        <v>0</v>
      </c>
      <c r="D46" s="266">
        <v>-1</v>
      </c>
      <c r="E46" s="266">
        <v>0</v>
      </c>
      <c r="F46" s="266">
        <v>-1</v>
      </c>
      <c r="G46" s="323">
        <v>-2</v>
      </c>
      <c r="H46" s="266">
        <v>-1</v>
      </c>
      <c r="I46" s="266">
        <v>18</v>
      </c>
      <c r="J46" s="266">
        <v>26</v>
      </c>
      <c r="K46" s="266">
        <v>27</v>
      </c>
      <c r="L46" s="323">
        <v>70</v>
      </c>
      <c r="M46" s="266">
        <v>27</v>
      </c>
      <c r="N46" s="266">
        <v>17</v>
      </c>
      <c r="O46" s="266">
        <v>19</v>
      </c>
      <c r="P46" s="266">
        <v>3</v>
      </c>
      <c r="Q46" s="323">
        <v>66</v>
      </c>
      <c r="R46" s="266">
        <v>75</v>
      </c>
      <c r="S46" s="266">
        <v>71</v>
      </c>
      <c r="T46" s="266"/>
      <c r="U46" s="266"/>
      <c r="V46" s="323"/>
    </row>
    <row r="47" spans="1:22" s="81" customFormat="1" ht="11.25" customHeight="1">
      <c r="A47" s="176"/>
      <c r="B47" s="172" t="s">
        <v>529</v>
      </c>
      <c r="C47" s="269"/>
      <c r="D47" s="269"/>
      <c r="E47" s="269"/>
      <c r="F47" s="269"/>
      <c r="G47" s="326"/>
      <c r="H47" s="269"/>
      <c r="I47" s="269"/>
      <c r="J47" s="269"/>
      <c r="K47" s="269"/>
      <c r="L47" s="326"/>
      <c r="M47" s="269"/>
      <c r="N47" s="269"/>
      <c r="O47" s="269"/>
      <c r="P47" s="269"/>
      <c r="Q47" s="326"/>
      <c r="R47" s="269"/>
      <c r="S47" s="269"/>
      <c r="T47" s="269"/>
      <c r="U47" s="269"/>
      <c r="V47" s="326"/>
    </row>
    <row r="48" spans="1:22" s="173" customFormat="1" ht="9" customHeight="1">
      <c r="A48" s="171"/>
      <c r="B48" s="160" t="s">
        <v>255</v>
      </c>
      <c r="C48" s="265">
        <v>690</v>
      </c>
      <c r="D48" s="265">
        <v>1713</v>
      </c>
      <c r="E48" s="265">
        <v>1586</v>
      </c>
      <c r="F48" s="265">
        <v>379</v>
      </c>
      <c r="G48" s="322">
        <v>4368</v>
      </c>
      <c r="H48" s="265">
        <v>-2275</v>
      </c>
      <c r="I48" s="265">
        <v>4334</v>
      </c>
      <c r="J48" s="265">
        <v>367</v>
      </c>
      <c r="K48" s="265">
        <v>477</v>
      </c>
      <c r="L48" s="322">
        <v>2903</v>
      </c>
      <c r="M48" s="265">
        <v>1980</v>
      </c>
      <c r="N48" s="265">
        <v>2524</v>
      </c>
      <c r="O48" s="265">
        <v>2896</v>
      </c>
      <c r="P48" s="265">
        <v>4260</v>
      </c>
      <c r="Q48" s="322">
        <v>11660</v>
      </c>
      <c r="R48" s="265">
        <v>2983</v>
      </c>
      <c r="S48" s="265">
        <v>4045</v>
      </c>
      <c r="T48" s="265"/>
      <c r="U48" s="265"/>
      <c r="V48" s="322"/>
    </row>
    <row r="49" spans="1:22" s="23" customFormat="1" ht="11.25" customHeight="1">
      <c r="A49" s="13"/>
      <c r="B49" s="174" t="s">
        <v>253</v>
      </c>
      <c r="C49" s="266">
        <v>690</v>
      </c>
      <c r="D49" s="266">
        <v>1714</v>
      </c>
      <c r="E49" s="266">
        <v>1586</v>
      </c>
      <c r="F49" s="266">
        <v>380</v>
      </c>
      <c r="G49" s="323">
        <v>4370</v>
      </c>
      <c r="H49" s="266">
        <v>-2274</v>
      </c>
      <c r="I49" s="266">
        <v>4319</v>
      </c>
      <c r="J49" s="266">
        <v>343</v>
      </c>
      <c r="K49" s="266">
        <v>452</v>
      </c>
      <c r="L49" s="323">
        <v>2840</v>
      </c>
      <c r="M49" s="266">
        <v>1958</v>
      </c>
      <c r="N49" s="266">
        <v>2506</v>
      </c>
      <c r="O49" s="266">
        <v>2877</v>
      </c>
      <c r="P49" s="266">
        <v>4246</v>
      </c>
      <c r="Q49" s="323">
        <v>11587</v>
      </c>
      <c r="R49" s="266">
        <v>2905</v>
      </c>
      <c r="S49" s="266">
        <v>3968</v>
      </c>
      <c r="T49" s="266"/>
      <c r="U49" s="266"/>
      <c r="V49" s="323"/>
    </row>
    <row r="50" spans="1:22" s="81" customFormat="1" ht="11.25" customHeight="1">
      <c r="A50" s="176"/>
      <c r="B50" s="174" t="s">
        <v>254</v>
      </c>
      <c r="C50" s="266">
        <v>0</v>
      </c>
      <c r="D50" s="266">
        <v>-1</v>
      </c>
      <c r="E50" s="266">
        <v>0</v>
      </c>
      <c r="F50" s="266">
        <v>-1</v>
      </c>
      <c r="G50" s="323">
        <v>-2</v>
      </c>
      <c r="H50" s="266">
        <v>-1</v>
      </c>
      <c r="I50" s="266">
        <v>15</v>
      </c>
      <c r="J50" s="266">
        <v>24</v>
      </c>
      <c r="K50" s="266">
        <v>25</v>
      </c>
      <c r="L50" s="323">
        <v>63</v>
      </c>
      <c r="M50" s="266">
        <v>22</v>
      </c>
      <c r="N50" s="266">
        <v>18</v>
      </c>
      <c r="O50" s="266">
        <v>19</v>
      </c>
      <c r="P50" s="266">
        <v>14</v>
      </c>
      <c r="Q50" s="323">
        <v>73</v>
      </c>
      <c r="R50" s="266">
        <v>78</v>
      </c>
      <c r="S50" s="266">
        <v>77</v>
      </c>
      <c r="T50" s="266"/>
      <c r="U50" s="266"/>
      <c r="V50" s="323"/>
    </row>
    <row r="51" spans="1:22" s="81" customFormat="1" ht="11.25" customHeight="1">
      <c r="A51" s="176"/>
      <c r="B51" s="169"/>
      <c r="C51" s="270"/>
      <c r="D51" s="270"/>
      <c r="E51" s="270"/>
      <c r="F51" s="270"/>
      <c r="G51" s="327"/>
      <c r="H51" s="270"/>
      <c r="I51" s="270"/>
      <c r="J51" s="270"/>
      <c r="K51" s="270"/>
      <c r="L51" s="327"/>
      <c r="M51" s="270"/>
      <c r="N51" s="270"/>
      <c r="O51" s="270"/>
      <c r="P51" s="270"/>
      <c r="Q51" s="327"/>
      <c r="R51" s="270"/>
      <c r="S51" s="270"/>
      <c r="T51" s="270"/>
      <c r="U51" s="270"/>
      <c r="V51" s="327"/>
    </row>
    <row r="52" spans="1:22" s="149" customFormat="1" ht="12.75" customHeight="1" thickBot="1">
      <c r="A52" s="151"/>
      <c r="B52" s="167" t="s">
        <v>256</v>
      </c>
      <c r="C52" s="272">
        <v>1.98</v>
      </c>
      <c r="D52" s="272">
        <v>3.75</v>
      </c>
      <c r="E52" s="272">
        <v>2.96</v>
      </c>
      <c r="F52" s="272">
        <v>1.3600000000000008</v>
      </c>
      <c r="G52" s="328">
        <v>10.050000000000001</v>
      </c>
      <c r="H52" s="272">
        <v>-5.25</v>
      </c>
      <c r="I52" s="272">
        <v>10.17</v>
      </c>
      <c r="J52" s="272">
        <v>1.52</v>
      </c>
      <c r="K52" s="715">
        <v>0</v>
      </c>
      <c r="L52" s="328">
        <v>6.44</v>
      </c>
      <c r="M52" s="272">
        <v>4.3099999999999996</v>
      </c>
      <c r="N52" s="272">
        <v>5.21</v>
      </c>
      <c r="O52" s="272">
        <v>6.8</v>
      </c>
      <c r="P52" s="272">
        <v>9.68</v>
      </c>
      <c r="Q52" s="328">
        <v>26</v>
      </c>
      <c r="R52" s="272">
        <v>6.48</v>
      </c>
      <c r="S52" s="272">
        <v>8.44</v>
      </c>
      <c r="T52" s="272"/>
      <c r="U52" s="272"/>
      <c r="V52" s="328"/>
    </row>
    <row r="53" spans="1:22" s="23" customFormat="1" ht="9" customHeight="1">
      <c r="A53" s="13"/>
      <c r="B53" s="576"/>
    </row>
    <row r="54" spans="1:22" s="23" customFormat="1" ht="9" customHeight="1">
      <c r="A54" s="13"/>
      <c r="B54" s="8" t="s">
        <v>621</v>
      </c>
    </row>
    <row r="55" spans="1:22" s="23" customFormat="1" ht="15" customHeight="1">
      <c r="A55" s="13"/>
      <c r="B55" s="11" t="s">
        <v>709</v>
      </c>
      <c r="C55" s="65"/>
      <c r="D55" s="11"/>
      <c r="E55" s="11"/>
      <c r="F55" s="11"/>
      <c r="G55" s="11"/>
      <c r="H55" s="65"/>
      <c r="I55" s="11"/>
      <c r="J55" s="11"/>
      <c r="K55" s="11"/>
      <c r="L55" s="11"/>
      <c r="M55" s="65"/>
      <c r="N55" s="11"/>
      <c r="O55" s="11"/>
      <c r="P55" s="11"/>
      <c r="Q55" s="11"/>
      <c r="R55" s="65"/>
      <c r="S55" s="11"/>
      <c r="T55" s="11"/>
      <c r="U55" s="11"/>
      <c r="V55" s="11"/>
    </row>
    <row r="56" spans="1:22" s="23" customFormat="1" ht="13.5" customHeight="1">
      <c r="A56" s="13"/>
      <c r="B56" s="11"/>
      <c r="C56" s="65"/>
      <c r="D56" s="11"/>
      <c r="E56" s="11"/>
      <c r="F56" s="11"/>
      <c r="G56" s="11"/>
      <c r="H56" s="65"/>
      <c r="I56" s="11"/>
      <c r="J56" s="11"/>
      <c r="K56" s="11"/>
      <c r="L56" s="11"/>
      <c r="M56" s="65"/>
      <c r="N56" s="11"/>
      <c r="O56" s="11"/>
      <c r="P56" s="11"/>
      <c r="Q56" s="11"/>
      <c r="R56" s="65"/>
      <c r="S56" s="11"/>
      <c r="T56" s="11"/>
      <c r="U56" s="11"/>
      <c r="V56" s="11"/>
    </row>
    <row r="57" spans="1:22" s="23" customFormat="1" ht="11.25" customHeight="1">
      <c r="A57" s="13"/>
      <c r="B57" s="127"/>
      <c r="C57" s="506"/>
      <c r="D57" s="127"/>
      <c r="E57" s="127"/>
      <c r="F57" s="127"/>
      <c r="G57" s="127"/>
      <c r="H57" s="506"/>
      <c r="I57" s="127"/>
      <c r="J57" s="127"/>
      <c r="K57" s="127"/>
      <c r="L57" s="127"/>
      <c r="M57" s="506"/>
      <c r="N57" s="127"/>
      <c r="O57" s="127"/>
      <c r="P57" s="127"/>
      <c r="Q57" s="127"/>
      <c r="R57" s="506"/>
      <c r="S57" s="127"/>
      <c r="T57" s="127"/>
      <c r="U57" s="127"/>
      <c r="V57" s="127"/>
    </row>
  </sheetData>
  <printOptions horizontalCentered="1"/>
  <pageMargins left="0.39370078740157483" right="0.35433070866141736" top="0.98425196850393704" bottom="0.98425196850393704" header="0.51181102362204722" footer="0.51181102362204722"/>
  <pageSetup paperSize="9"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W1188"/>
  <sheetViews>
    <sheetView showGridLines="0" view="pageBreakPreview" zoomScaleNormal="100" zoomScaleSheetLayoutView="100" workbookViewId="0">
      <pane xSplit="2" ySplit="4" topLeftCell="E5" activePane="bottomRight" state="frozen"/>
      <selection activeCell="B2" sqref="B2"/>
      <selection pane="topRight" activeCell="B2" sqref="B2"/>
      <selection pane="bottomLeft" activeCell="B2" sqref="B2"/>
      <selection pane="bottomRight" activeCell="B2" sqref="B2"/>
    </sheetView>
  </sheetViews>
  <sheetFormatPr defaultColWidth="9.453125" defaultRowHeight="12.5" outlineLevelCol="1"/>
  <cols>
    <col min="1" max="1" width="1.26953125" style="577" customWidth="1"/>
    <col min="2" max="2" width="55" style="580" customWidth="1"/>
    <col min="3" max="16" width="9.26953125" style="579" customWidth="1" collapsed="1"/>
    <col min="17" max="18" width="9.26953125" style="579" hidden="1" customWidth="1" outlineLevel="1" collapsed="1"/>
    <col min="19" max="19" width="9.453125" style="577" collapsed="1"/>
    <col min="20" max="16384" width="9.453125" style="577"/>
  </cols>
  <sheetData>
    <row r="2" spans="1:205" ht="15.5">
      <c r="B2" s="578" t="s">
        <v>296</v>
      </c>
    </row>
    <row r="3" spans="1:205" ht="10" customHeight="1"/>
    <row r="4" spans="1:205" s="582" customFormat="1" ht="21" customHeight="1">
      <c r="A4" s="581"/>
      <c r="B4" s="191" t="s">
        <v>202</v>
      </c>
      <c r="C4" s="191" t="s">
        <v>524</v>
      </c>
      <c r="D4" s="191" t="s">
        <v>525</v>
      </c>
      <c r="E4" s="191" t="s">
        <v>526</v>
      </c>
      <c r="F4" s="191" t="s">
        <v>527</v>
      </c>
      <c r="G4" s="191" t="s">
        <v>575</v>
      </c>
      <c r="H4" s="191" t="s">
        <v>576</v>
      </c>
      <c r="I4" s="191" t="s">
        <v>577</v>
      </c>
      <c r="J4" s="191" t="s">
        <v>578</v>
      </c>
      <c r="K4" s="191" t="s">
        <v>805</v>
      </c>
      <c r="L4" s="191" t="s">
        <v>804</v>
      </c>
      <c r="M4" s="191" t="s">
        <v>681</v>
      </c>
      <c r="N4" s="191" t="s">
        <v>682</v>
      </c>
      <c r="O4" s="191" t="s">
        <v>732</v>
      </c>
      <c r="P4" s="191" t="s">
        <v>729</v>
      </c>
      <c r="Q4" s="191" t="s">
        <v>730</v>
      </c>
      <c r="R4" s="191" t="s">
        <v>731</v>
      </c>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row>
    <row r="5" spans="1:205" s="583" customFormat="1" ht="7" customHeight="1">
      <c r="B5" s="584"/>
      <c r="C5" s="585"/>
      <c r="D5" s="585"/>
      <c r="E5" s="585"/>
      <c r="F5" s="585"/>
      <c r="G5" s="585"/>
      <c r="H5" s="585"/>
      <c r="I5" s="585"/>
      <c r="J5" s="585"/>
      <c r="K5" s="585"/>
      <c r="L5" s="585"/>
      <c r="M5" s="585"/>
      <c r="N5" s="585"/>
      <c r="O5" s="585"/>
      <c r="P5" s="585"/>
      <c r="Q5" s="585"/>
      <c r="R5" s="585"/>
    </row>
    <row r="6" spans="1:205" s="579" customFormat="1" ht="9" customHeight="1">
      <c r="B6" s="586" t="s">
        <v>257</v>
      </c>
      <c r="C6" s="587"/>
      <c r="D6" s="587"/>
      <c r="E6" s="587"/>
      <c r="F6" s="588"/>
      <c r="G6" s="587"/>
      <c r="H6" s="587"/>
      <c r="I6" s="587"/>
      <c r="J6" s="588"/>
      <c r="K6" s="587"/>
      <c r="L6" s="587"/>
      <c r="M6" s="587"/>
      <c r="N6" s="588"/>
      <c r="O6" s="587"/>
      <c r="P6" s="587"/>
      <c r="Q6" s="587"/>
      <c r="R6" s="588"/>
    </row>
    <row r="7" spans="1:205" s="579" customFormat="1" ht="10">
      <c r="B7" s="589" t="s">
        <v>258</v>
      </c>
      <c r="C7" s="275">
        <v>31130</v>
      </c>
      <c r="D7" s="275">
        <v>31249</v>
      </c>
      <c r="E7" s="275">
        <v>31788</v>
      </c>
      <c r="F7" s="330">
        <v>32363</v>
      </c>
      <c r="G7" s="275">
        <v>32090</v>
      </c>
      <c r="H7" s="275">
        <v>47242</v>
      </c>
      <c r="I7" s="275">
        <v>48020</v>
      </c>
      <c r="J7" s="330">
        <v>49625</v>
      </c>
      <c r="K7" s="275">
        <v>50440</v>
      </c>
      <c r="L7" s="275">
        <v>51431</v>
      </c>
      <c r="M7" s="275">
        <v>52705</v>
      </c>
      <c r="N7" s="330">
        <v>55379</v>
      </c>
      <c r="O7" s="275">
        <v>57133</v>
      </c>
      <c r="P7" s="275">
        <v>56645</v>
      </c>
      <c r="Q7" s="275"/>
      <c r="R7" s="330"/>
    </row>
    <row r="8" spans="1:205" s="579" customFormat="1" ht="10">
      <c r="B8" s="589" t="s">
        <v>260</v>
      </c>
      <c r="C8" s="275">
        <v>1992</v>
      </c>
      <c r="D8" s="275">
        <v>1281</v>
      </c>
      <c r="E8" s="275">
        <v>1352</v>
      </c>
      <c r="F8" s="330">
        <v>1600</v>
      </c>
      <c r="G8" s="275">
        <v>2308</v>
      </c>
      <c r="H8" s="275">
        <v>2317</v>
      </c>
      <c r="I8" s="275">
        <v>2531</v>
      </c>
      <c r="J8" s="330">
        <v>2515</v>
      </c>
      <c r="K8" s="275">
        <v>3947</v>
      </c>
      <c r="L8" s="275">
        <v>2833</v>
      </c>
      <c r="M8" s="275">
        <v>3233</v>
      </c>
      <c r="N8" s="330">
        <v>4829</v>
      </c>
      <c r="O8" s="275">
        <v>7280</v>
      </c>
      <c r="P8" s="275">
        <v>4103</v>
      </c>
      <c r="Q8" s="275"/>
      <c r="R8" s="330"/>
    </row>
    <row r="9" spans="1:205" s="579" customFormat="1" ht="10">
      <c r="B9" s="589" t="s">
        <v>530</v>
      </c>
      <c r="C9" s="275">
        <v>3684</v>
      </c>
      <c r="D9" s="275">
        <v>3606</v>
      </c>
      <c r="E9" s="275">
        <v>3692</v>
      </c>
      <c r="F9" s="330">
        <v>3952</v>
      </c>
      <c r="G9" s="275">
        <v>4198</v>
      </c>
      <c r="H9" s="275">
        <v>4889</v>
      </c>
      <c r="I9" s="275">
        <v>4887</v>
      </c>
      <c r="J9" s="330">
        <v>5252</v>
      </c>
      <c r="K9" s="275">
        <v>5355</v>
      </c>
      <c r="L9" s="275">
        <v>5417</v>
      </c>
      <c r="M9" s="275">
        <v>5583</v>
      </c>
      <c r="N9" s="330">
        <v>5586</v>
      </c>
      <c r="O9" s="275">
        <v>5803</v>
      </c>
      <c r="P9" s="275">
        <v>5533</v>
      </c>
      <c r="Q9" s="275"/>
      <c r="R9" s="330"/>
    </row>
    <row r="10" spans="1:205" s="579" customFormat="1" ht="10">
      <c r="B10" s="589" t="s">
        <v>630</v>
      </c>
      <c r="C10" s="275">
        <v>694</v>
      </c>
      <c r="D10" s="275">
        <v>625</v>
      </c>
      <c r="E10" s="275">
        <v>660</v>
      </c>
      <c r="F10" s="330">
        <v>678</v>
      </c>
      <c r="G10" s="275">
        <v>690</v>
      </c>
      <c r="H10" s="275">
        <v>744</v>
      </c>
      <c r="I10" s="275">
        <v>781</v>
      </c>
      <c r="J10" s="330">
        <v>758</v>
      </c>
      <c r="K10" s="275">
        <v>1108</v>
      </c>
      <c r="L10" s="275">
        <v>1066</v>
      </c>
      <c r="M10" s="275">
        <v>1167</v>
      </c>
      <c r="N10" s="330">
        <v>1125</v>
      </c>
      <c r="O10" s="275">
        <v>1239</v>
      </c>
      <c r="P10" s="275">
        <v>1161</v>
      </c>
      <c r="Q10" s="275"/>
      <c r="R10" s="330"/>
    </row>
    <row r="11" spans="1:205" s="579" customFormat="1" ht="10">
      <c r="B11" s="589" t="s">
        <v>264</v>
      </c>
      <c r="C11" s="275">
        <v>62</v>
      </c>
      <c r="D11" s="275">
        <v>48</v>
      </c>
      <c r="E11" s="275">
        <v>40</v>
      </c>
      <c r="F11" s="330">
        <v>51</v>
      </c>
      <c r="G11" s="275">
        <v>184</v>
      </c>
      <c r="H11" s="275">
        <v>578</v>
      </c>
      <c r="I11" s="275">
        <v>600</v>
      </c>
      <c r="J11" s="330">
        <v>685</v>
      </c>
      <c r="K11" s="275">
        <v>761</v>
      </c>
      <c r="L11" s="275">
        <v>747</v>
      </c>
      <c r="M11" s="275">
        <v>774</v>
      </c>
      <c r="N11" s="330">
        <v>718</v>
      </c>
      <c r="O11" s="275">
        <v>656</v>
      </c>
      <c r="P11" s="275">
        <v>660</v>
      </c>
      <c r="Q11" s="275"/>
      <c r="R11" s="330"/>
    </row>
    <row r="12" spans="1:205" s="579" customFormat="1" ht="10">
      <c r="B12" s="589" t="s">
        <v>484</v>
      </c>
      <c r="C12" s="275">
        <v>150</v>
      </c>
      <c r="D12" s="275">
        <v>254</v>
      </c>
      <c r="E12" s="275">
        <v>52</v>
      </c>
      <c r="F12" s="330">
        <v>310</v>
      </c>
      <c r="G12" s="275">
        <v>5</v>
      </c>
      <c r="H12" s="275">
        <v>199</v>
      </c>
      <c r="I12" s="275">
        <v>81</v>
      </c>
      <c r="J12" s="330">
        <v>179</v>
      </c>
      <c r="K12" s="275">
        <v>226</v>
      </c>
      <c r="L12" s="275">
        <v>343</v>
      </c>
      <c r="M12" s="275">
        <v>416</v>
      </c>
      <c r="N12" s="330">
        <v>343</v>
      </c>
      <c r="O12" s="275">
        <v>459</v>
      </c>
      <c r="P12" s="275">
        <v>401</v>
      </c>
      <c r="Q12" s="275"/>
      <c r="R12" s="330"/>
    </row>
    <row r="13" spans="1:205" s="579" customFormat="1" ht="10">
      <c r="B13" s="589" t="s">
        <v>531</v>
      </c>
      <c r="C13" s="275">
        <v>21</v>
      </c>
      <c r="D13" s="275">
        <v>18</v>
      </c>
      <c r="E13" s="275">
        <v>15</v>
      </c>
      <c r="F13" s="330">
        <v>13</v>
      </c>
      <c r="G13" s="275">
        <v>10</v>
      </c>
      <c r="H13" s="275">
        <v>7</v>
      </c>
      <c r="I13" s="275">
        <v>4</v>
      </c>
      <c r="J13" s="330">
        <v>2</v>
      </c>
      <c r="K13" s="275">
        <v>2</v>
      </c>
      <c r="L13" s="275">
        <v>2</v>
      </c>
      <c r="M13" s="275">
        <v>1</v>
      </c>
      <c r="N13" s="330">
        <v>0</v>
      </c>
      <c r="O13" s="275">
        <v>0</v>
      </c>
      <c r="P13" s="275">
        <v>0</v>
      </c>
      <c r="Q13" s="275"/>
      <c r="R13" s="330"/>
    </row>
    <row r="14" spans="1:205" s="579" customFormat="1" ht="10">
      <c r="B14" s="589" t="s">
        <v>409</v>
      </c>
      <c r="C14" s="275">
        <v>213</v>
      </c>
      <c r="D14" s="275">
        <v>194</v>
      </c>
      <c r="E14" s="275">
        <v>201</v>
      </c>
      <c r="F14" s="330">
        <v>310</v>
      </c>
      <c r="G14" s="275">
        <v>313</v>
      </c>
      <c r="H14" s="275">
        <v>382</v>
      </c>
      <c r="I14" s="275">
        <v>410</v>
      </c>
      <c r="J14" s="330">
        <f>419-2</f>
        <v>417</v>
      </c>
      <c r="K14" s="275">
        <v>438</v>
      </c>
      <c r="L14" s="275">
        <v>523</v>
      </c>
      <c r="M14" s="275">
        <v>572</v>
      </c>
      <c r="N14" s="330">
        <v>726</v>
      </c>
      <c r="O14" s="275">
        <v>926</v>
      </c>
      <c r="P14" s="275">
        <v>1177</v>
      </c>
      <c r="Q14" s="275"/>
      <c r="R14" s="330"/>
    </row>
    <row r="15" spans="1:205" s="579" customFormat="1" ht="10.5">
      <c r="B15" s="590" t="s">
        <v>265</v>
      </c>
      <c r="C15" s="591">
        <v>37946</v>
      </c>
      <c r="D15" s="591">
        <v>37275</v>
      </c>
      <c r="E15" s="591">
        <v>37800</v>
      </c>
      <c r="F15" s="592">
        <v>39277</v>
      </c>
      <c r="G15" s="591">
        <v>39798</v>
      </c>
      <c r="H15" s="591">
        <v>56358</v>
      </c>
      <c r="I15" s="591">
        <v>57314</v>
      </c>
      <c r="J15" s="592">
        <v>59433</v>
      </c>
      <c r="K15" s="591">
        <v>62277</v>
      </c>
      <c r="L15" s="591">
        <v>62362</v>
      </c>
      <c r="M15" s="591">
        <v>64451</v>
      </c>
      <c r="N15" s="592">
        <v>68706</v>
      </c>
      <c r="O15" s="591">
        <v>73496</v>
      </c>
      <c r="P15" s="591">
        <v>69680</v>
      </c>
      <c r="Q15" s="591"/>
      <c r="R15" s="592"/>
    </row>
    <row r="16" spans="1:205" s="579" customFormat="1" ht="10">
      <c r="B16" s="589" t="s">
        <v>266</v>
      </c>
      <c r="C16" s="275">
        <v>15337</v>
      </c>
      <c r="D16" s="275">
        <v>14554</v>
      </c>
      <c r="E16" s="275">
        <v>14698</v>
      </c>
      <c r="F16" s="330">
        <v>15074</v>
      </c>
      <c r="G16" s="275">
        <v>12172</v>
      </c>
      <c r="H16" s="275">
        <v>12058</v>
      </c>
      <c r="I16" s="275">
        <v>12216</v>
      </c>
      <c r="J16" s="330">
        <v>12279</v>
      </c>
      <c r="K16" s="275">
        <v>14385</v>
      </c>
      <c r="L16" s="275">
        <v>14794</v>
      </c>
      <c r="M16" s="275">
        <v>16119</v>
      </c>
      <c r="N16" s="330">
        <v>18410</v>
      </c>
      <c r="O16" s="275">
        <v>23586</v>
      </c>
      <c r="P16" s="275">
        <v>26630</v>
      </c>
      <c r="Q16" s="275"/>
      <c r="R16" s="330"/>
    </row>
    <row r="17" spans="2:18" s="579" customFormat="1" ht="10">
      <c r="B17" s="589" t="s">
        <v>267</v>
      </c>
      <c r="C17" s="275">
        <v>11440</v>
      </c>
      <c r="D17" s="275">
        <v>11771</v>
      </c>
      <c r="E17" s="275">
        <v>11336</v>
      </c>
      <c r="F17" s="330">
        <v>9669</v>
      </c>
      <c r="G17" s="275">
        <v>8262</v>
      </c>
      <c r="H17" s="275">
        <v>9157</v>
      </c>
      <c r="I17" s="275">
        <v>10145</v>
      </c>
      <c r="J17" s="330">
        <v>9640</v>
      </c>
      <c r="K17" s="275">
        <v>11533</v>
      </c>
      <c r="L17" s="275">
        <v>13440</v>
      </c>
      <c r="M17" s="275">
        <v>14955</v>
      </c>
      <c r="N17" s="330">
        <v>15041</v>
      </c>
      <c r="O17" s="275">
        <v>20097</v>
      </c>
      <c r="P17" s="275">
        <v>19400</v>
      </c>
      <c r="Q17" s="275"/>
      <c r="R17" s="330"/>
    </row>
    <row r="18" spans="2:18" s="579" customFormat="1" ht="10">
      <c r="B18" s="589" t="s">
        <v>269</v>
      </c>
      <c r="C18" s="275">
        <v>182</v>
      </c>
      <c r="D18" s="275">
        <v>247</v>
      </c>
      <c r="E18" s="275">
        <v>215</v>
      </c>
      <c r="F18" s="330">
        <v>262</v>
      </c>
      <c r="G18" s="275">
        <v>342</v>
      </c>
      <c r="H18" s="275">
        <v>647</v>
      </c>
      <c r="I18" s="275">
        <v>534</v>
      </c>
      <c r="J18" s="330">
        <v>449</v>
      </c>
      <c r="K18" s="275">
        <v>475</v>
      </c>
      <c r="L18" s="275">
        <v>411</v>
      </c>
      <c r="M18" s="275">
        <v>255</v>
      </c>
      <c r="N18" s="330">
        <v>129</v>
      </c>
      <c r="O18" s="275">
        <v>95</v>
      </c>
      <c r="P18" s="275">
        <v>190</v>
      </c>
      <c r="Q18" s="275"/>
      <c r="R18" s="330"/>
    </row>
    <row r="19" spans="2:18" s="579" customFormat="1" ht="10">
      <c r="B19" s="589" t="s">
        <v>270</v>
      </c>
      <c r="C19" s="275">
        <v>3665</v>
      </c>
      <c r="D19" s="275">
        <v>6168</v>
      </c>
      <c r="E19" s="275">
        <v>6813</v>
      </c>
      <c r="F19" s="330">
        <v>6159</v>
      </c>
      <c r="G19" s="275">
        <v>5104</v>
      </c>
      <c r="H19" s="275">
        <v>3169</v>
      </c>
      <c r="I19" s="275">
        <v>1111</v>
      </c>
      <c r="J19" s="330">
        <v>1240</v>
      </c>
      <c r="K19" s="275">
        <v>2003</v>
      </c>
      <c r="L19" s="275">
        <v>2775</v>
      </c>
      <c r="M19" s="275">
        <v>2958</v>
      </c>
      <c r="N19" s="330">
        <v>2896</v>
      </c>
      <c r="O19" s="275">
        <v>3069</v>
      </c>
      <c r="P19" s="275">
        <v>3046</v>
      </c>
      <c r="Q19" s="275"/>
      <c r="R19" s="330"/>
    </row>
    <row r="20" spans="2:18" s="579" customFormat="1" ht="10">
      <c r="B20" s="589" t="s">
        <v>484</v>
      </c>
      <c r="C20" s="275">
        <v>306</v>
      </c>
      <c r="D20" s="275">
        <v>352</v>
      </c>
      <c r="E20" s="275">
        <v>374</v>
      </c>
      <c r="F20" s="330">
        <v>243</v>
      </c>
      <c r="G20" s="275">
        <v>1650</v>
      </c>
      <c r="H20" s="275">
        <v>198</v>
      </c>
      <c r="I20" s="275">
        <v>191</v>
      </c>
      <c r="J20" s="330">
        <v>440</v>
      </c>
      <c r="K20" s="275">
        <v>880</v>
      </c>
      <c r="L20" s="275">
        <v>1671</v>
      </c>
      <c r="M20" s="275">
        <v>1986</v>
      </c>
      <c r="N20" s="330">
        <v>1149</v>
      </c>
      <c r="O20" s="275">
        <v>538</v>
      </c>
      <c r="P20" s="275">
        <v>612</v>
      </c>
      <c r="Q20" s="275"/>
      <c r="R20" s="330"/>
    </row>
    <row r="21" spans="2:18" s="579" customFormat="1" ht="10">
      <c r="B21" s="589" t="s">
        <v>532</v>
      </c>
      <c r="C21" s="275">
        <v>11</v>
      </c>
      <c r="D21" s="275">
        <v>11</v>
      </c>
      <c r="E21" s="275">
        <v>12</v>
      </c>
      <c r="F21" s="330">
        <v>12</v>
      </c>
      <c r="G21" s="275">
        <v>12</v>
      </c>
      <c r="H21" s="275">
        <v>12</v>
      </c>
      <c r="I21" s="275">
        <v>11</v>
      </c>
      <c r="J21" s="330">
        <v>11</v>
      </c>
      <c r="K21" s="275">
        <v>9</v>
      </c>
      <c r="L21" s="275">
        <v>6</v>
      </c>
      <c r="M21" s="275">
        <v>4</v>
      </c>
      <c r="N21" s="330">
        <v>0</v>
      </c>
      <c r="O21" s="275">
        <v>0</v>
      </c>
      <c r="P21" s="275">
        <v>0</v>
      </c>
      <c r="Q21" s="275"/>
      <c r="R21" s="330"/>
    </row>
    <row r="22" spans="2:18" s="579" customFormat="1" ht="10">
      <c r="B22" s="589" t="s">
        <v>409</v>
      </c>
      <c r="C22" s="275">
        <v>30</v>
      </c>
      <c r="D22" s="275">
        <v>370</v>
      </c>
      <c r="E22" s="275">
        <v>274</v>
      </c>
      <c r="F22" s="330">
        <v>468</v>
      </c>
      <c r="G22" s="275">
        <v>985</v>
      </c>
      <c r="H22" s="275">
        <v>877</v>
      </c>
      <c r="I22" s="275">
        <v>662</v>
      </c>
      <c r="J22" s="330">
        <f>567-11-26</f>
        <v>530</v>
      </c>
      <c r="K22" s="275">
        <v>551</v>
      </c>
      <c r="L22" s="275">
        <v>501</v>
      </c>
      <c r="M22" s="275">
        <v>608</v>
      </c>
      <c r="N22" s="330">
        <v>423</v>
      </c>
      <c r="O22" s="275">
        <v>2125</v>
      </c>
      <c r="P22" s="275">
        <v>2582</v>
      </c>
      <c r="Q22" s="275"/>
      <c r="R22" s="330"/>
    </row>
    <row r="23" spans="2:18" s="579" customFormat="1" ht="10">
      <c r="B23" s="589" t="s">
        <v>271</v>
      </c>
      <c r="C23" s="275">
        <v>66</v>
      </c>
      <c r="D23" s="275">
        <v>22</v>
      </c>
      <c r="E23" s="275">
        <v>29</v>
      </c>
      <c r="F23" s="330">
        <v>38</v>
      </c>
      <c r="G23" s="275">
        <v>36</v>
      </c>
      <c r="H23" s="275">
        <v>32</v>
      </c>
      <c r="I23" s="275">
        <v>43</v>
      </c>
      <c r="J23" s="330">
        <v>26</v>
      </c>
      <c r="K23" s="275">
        <v>7</v>
      </c>
      <c r="L23" s="275">
        <v>4</v>
      </c>
      <c r="M23" s="275">
        <v>5</v>
      </c>
      <c r="N23" s="330">
        <v>0</v>
      </c>
      <c r="O23" s="275">
        <v>0</v>
      </c>
      <c r="P23" s="275">
        <v>0</v>
      </c>
      <c r="Q23" s="275"/>
      <c r="R23" s="330"/>
    </row>
    <row r="24" spans="2:18" s="579" customFormat="1" ht="11" thickBot="1">
      <c r="B24" s="593" t="s">
        <v>272</v>
      </c>
      <c r="C24" s="594">
        <v>31037</v>
      </c>
      <c r="D24" s="594">
        <v>33495</v>
      </c>
      <c r="E24" s="594">
        <v>33751</v>
      </c>
      <c r="F24" s="595">
        <v>31925</v>
      </c>
      <c r="G24" s="594">
        <v>28563</v>
      </c>
      <c r="H24" s="594">
        <v>26150</v>
      </c>
      <c r="I24" s="594">
        <v>24913</v>
      </c>
      <c r="J24" s="595">
        <v>24615</v>
      </c>
      <c r="K24" s="594">
        <v>29843</v>
      </c>
      <c r="L24" s="594">
        <v>33602</v>
      </c>
      <c r="M24" s="594">
        <v>36890</v>
      </c>
      <c r="N24" s="595">
        <v>38048</v>
      </c>
      <c r="O24" s="594">
        <v>49510</v>
      </c>
      <c r="P24" s="594">
        <v>52460</v>
      </c>
      <c r="Q24" s="594"/>
      <c r="R24" s="595"/>
    </row>
    <row r="25" spans="2:18" s="579" customFormat="1" ht="12" thickBot="1">
      <c r="B25" s="596" t="s">
        <v>114</v>
      </c>
      <c r="C25" s="597">
        <v>68983</v>
      </c>
      <c r="D25" s="597">
        <v>70770</v>
      </c>
      <c r="E25" s="597">
        <v>71551</v>
      </c>
      <c r="F25" s="598">
        <v>71202</v>
      </c>
      <c r="G25" s="597">
        <v>68361</v>
      </c>
      <c r="H25" s="597">
        <v>82508</v>
      </c>
      <c r="I25" s="597">
        <v>82227</v>
      </c>
      <c r="J25" s="598">
        <v>84048</v>
      </c>
      <c r="K25" s="597">
        <v>92120</v>
      </c>
      <c r="L25" s="597">
        <v>95964</v>
      </c>
      <c r="M25" s="597">
        <v>101341</v>
      </c>
      <c r="N25" s="598">
        <v>106754</v>
      </c>
      <c r="O25" s="597">
        <v>123006</v>
      </c>
      <c r="P25" s="597">
        <v>122140</v>
      </c>
      <c r="Q25" s="597"/>
      <c r="R25" s="598"/>
    </row>
    <row r="26" spans="2:18" s="579" customFormat="1" ht="10.5">
      <c r="B26" s="586" t="s">
        <v>273</v>
      </c>
      <c r="C26" s="599"/>
      <c r="D26" s="599"/>
      <c r="E26" s="599"/>
      <c r="F26" s="600"/>
      <c r="G26" s="599"/>
      <c r="H26" s="599"/>
      <c r="I26" s="599"/>
      <c r="J26" s="600"/>
      <c r="K26" s="599"/>
      <c r="L26" s="599"/>
      <c r="M26" s="599"/>
      <c r="N26" s="600"/>
      <c r="O26" s="599"/>
      <c r="P26" s="599"/>
      <c r="Q26" s="599"/>
      <c r="R26" s="600"/>
    </row>
    <row r="27" spans="2:18" s="579" customFormat="1" ht="10.5">
      <c r="B27" s="586" t="s">
        <v>274</v>
      </c>
      <c r="C27" s="599"/>
      <c r="D27" s="599"/>
      <c r="E27" s="599"/>
      <c r="F27" s="600"/>
      <c r="G27" s="599"/>
      <c r="H27" s="599"/>
      <c r="I27" s="599"/>
      <c r="J27" s="600"/>
      <c r="K27" s="599"/>
      <c r="L27" s="599"/>
      <c r="M27" s="599"/>
      <c r="N27" s="600"/>
      <c r="O27" s="599"/>
      <c r="P27" s="599"/>
      <c r="Q27" s="599"/>
      <c r="R27" s="600"/>
    </row>
    <row r="28" spans="2:18" s="579" customFormat="1" ht="10">
      <c r="B28" s="589" t="s">
        <v>275</v>
      </c>
      <c r="C28" s="275">
        <v>1058</v>
      </c>
      <c r="D28" s="275">
        <v>1058</v>
      </c>
      <c r="E28" s="275">
        <v>1058</v>
      </c>
      <c r="F28" s="330">
        <v>1058</v>
      </c>
      <c r="G28" s="275">
        <v>1058</v>
      </c>
      <c r="H28" s="275">
        <v>1058</v>
      </c>
      <c r="I28" s="275">
        <v>1058</v>
      </c>
      <c r="J28" s="330">
        <v>1058</v>
      </c>
      <c r="K28" s="275">
        <v>1058</v>
      </c>
      <c r="L28" s="275">
        <v>1058</v>
      </c>
      <c r="M28" s="275">
        <v>1058</v>
      </c>
      <c r="N28" s="330">
        <v>1058</v>
      </c>
      <c r="O28" s="275">
        <v>1058</v>
      </c>
      <c r="P28" s="275">
        <v>1058</v>
      </c>
      <c r="Q28" s="275"/>
      <c r="R28" s="330"/>
    </row>
    <row r="29" spans="2:18" s="579" customFormat="1" ht="10">
      <c r="B29" s="589" t="s">
        <v>276</v>
      </c>
      <c r="C29" s="275">
        <v>1227</v>
      </c>
      <c r="D29" s="275">
        <v>1227</v>
      </c>
      <c r="E29" s="275">
        <v>1227</v>
      </c>
      <c r="F29" s="330">
        <v>1227</v>
      </c>
      <c r="G29" s="275">
        <v>1227</v>
      </c>
      <c r="H29" s="275">
        <v>1227</v>
      </c>
      <c r="I29" s="275">
        <v>1227</v>
      </c>
      <c r="J29" s="330">
        <v>1227</v>
      </c>
      <c r="K29" s="275">
        <v>1227</v>
      </c>
      <c r="L29" s="275">
        <v>1227</v>
      </c>
      <c r="M29" s="275">
        <v>1227</v>
      </c>
      <c r="N29" s="330">
        <v>1227</v>
      </c>
      <c r="O29" s="275">
        <v>1227</v>
      </c>
      <c r="P29" s="275">
        <v>1227</v>
      </c>
      <c r="Q29" s="275"/>
      <c r="R29" s="330"/>
    </row>
    <row r="30" spans="2:18" s="579" customFormat="1" ht="10">
      <c r="B30" s="589" t="s">
        <v>277</v>
      </c>
      <c r="C30" s="275">
        <v>129</v>
      </c>
      <c r="D30" s="275">
        <v>295</v>
      </c>
      <c r="E30" s="275">
        <v>171</v>
      </c>
      <c r="F30" s="330">
        <v>328</v>
      </c>
      <c r="G30" s="275">
        <v>120</v>
      </c>
      <c r="H30" s="275">
        <v>208</v>
      </c>
      <c r="I30" s="275">
        <v>-52</v>
      </c>
      <c r="J30" s="330">
        <v>-16</v>
      </c>
      <c r="K30" s="275">
        <v>-209</v>
      </c>
      <c r="L30" s="275">
        <v>254</v>
      </c>
      <c r="M30" s="275">
        <v>-174</v>
      </c>
      <c r="N30" s="330">
        <v>-430</v>
      </c>
      <c r="O30" s="275">
        <v>-793</v>
      </c>
      <c r="P30" s="275">
        <v>-705</v>
      </c>
      <c r="Q30" s="275"/>
      <c r="R30" s="330"/>
    </row>
    <row r="31" spans="2:18" s="579" customFormat="1" ht="10">
      <c r="B31" s="589" t="s">
        <v>278</v>
      </c>
      <c r="C31" s="275">
        <v>-22</v>
      </c>
      <c r="D31" s="275">
        <v>-31</v>
      </c>
      <c r="E31" s="275">
        <v>-32</v>
      </c>
      <c r="F31" s="330">
        <v>-33</v>
      </c>
      <c r="G31" s="275">
        <v>-44</v>
      </c>
      <c r="H31" s="275">
        <v>-38</v>
      </c>
      <c r="I31" s="275">
        <v>-39</v>
      </c>
      <c r="J31" s="330">
        <v>-37</v>
      </c>
      <c r="K31" s="275">
        <v>-34</v>
      </c>
      <c r="L31" s="275">
        <v>-33</v>
      </c>
      <c r="M31" s="275">
        <v>-31</v>
      </c>
      <c r="N31" s="330">
        <v>-20</v>
      </c>
      <c r="O31" s="275">
        <v>-15</v>
      </c>
      <c r="P31" s="275">
        <v>-14</v>
      </c>
      <c r="Q31" s="275"/>
      <c r="R31" s="330"/>
    </row>
    <row r="32" spans="2:18" s="579" customFormat="1" ht="10">
      <c r="B32" s="589" t="s">
        <v>446</v>
      </c>
      <c r="C32" s="275">
        <v>789</v>
      </c>
      <c r="D32" s="275">
        <v>744</v>
      </c>
      <c r="E32" s="275">
        <v>1189</v>
      </c>
      <c r="F32" s="330">
        <v>847</v>
      </c>
      <c r="G32" s="275">
        <v>1036</v>
      </c>
      <c r="H32" s="275">
        <v>922</v>
      </c>
      <c r="I32" s="275">
        <v>880</v>
      </c>
      <c r="J32" s="330">
        <v>1328</v>
      </c>
      <c r="K32" s="275">
        <v>1691</v>
      </c>
      <c r="L32" s="275">
        <v>1493</v>
      </c>
      <c r="M32" s="275">
        <v>1878</v>
      </c>
      <c r="N32" s="330">
        <v>2111</v>
      </c>
      <c r="O32" s="275">
        <v>2564</v>
      </c>
      <c r="P32" s="275">
        <v>2793</v>
      </c>
      <c r="Q32" s="275"/>
      <c r="R32" s="330"/>
    </row>
    <row r="33" spans="2:18" s="579" customFormat="1" ht="10">
      <c r="B33" s="589" t="s">
        <v>279</v>
      </c>
      <c r="C33" s="275">
        <v>33232</v>
      </c>
      <c r="D33" s="275">
        <v>33337</v>
      </c>
      <c r="E33" s="275">
        <v>34603</v>
      </c>
      <c r="F33" s="330">
        <v>35169</v>
      </c>
      <c r="G33" s="275">
        <v>32925</v>
      </c>
      <c r="H33" s="275">
        <v>36836</v>
      </c>
      <c r="I33" s="275">
        <v>37482</v>
      </c>
      <c r="J33" s="330">
        <v>38036</v>
      </c>
      <c r="K33" s="275">
        <v>39838</v>
      </c>
      <c r="L33" s="275">
        <v>40581</v>
      </c>
      <c r="M33" s="275">
        <v>43499</v>
      </c>
      <c r="N33" s="330">
        <v>47761</v>
      </c>
      <c r="O33" s="275">
        <v>50571</v>
      </c>
      <c r="P33" s="275">
        <v>52729</v>
      </c>
      <c r="Q33" s="275"/>
      <c r="R33" s="330"/>
    </row>
    <row r="34" spans="2:18" s="579" customFormat="1" ht="10.5">
      <c r="B34" s="601" t="s">
        <v>496</v>
      </c>
      <c r="C34" s="591">
        <v>36413</v>
      </c>
      <c r="D34" s="591">
        <v>36630</v>
      </c>
      <c r="E34" s="591">
        <v>38216</v>
      </c>
      <c r="F34" s="592">
        <v>38596</v>
      </c>
      <c r="G34" s="591">
        <v>36322</v>
      </c>
      <c r="H34" s="591">
        <v>40213</v>
      </c>
      <c r="I34" s="591">
        <v>40556</v>
      </c>
      <c r="J34" s="592">
        <v>41596</v>
      </c>
      <c r="K34" s="591">
        <v>43571</v>
      </c>
      <c r="L34" s="591">
        <v>44580</v>
      </c>
      <c r="M34" s="591">
        <v>47457</v>
      </c>
      <c r="N34" s="592">
        <v>51707</v>
      </c>
      <c r="O34" s="591">
        <v>54612</v>
      </c>
      <c r="P34" s="591">
        <v>57088</v>
      </c>
      <c r="Q34" s="591"/>
      <c r="R34" s="592"/>
    </row>
    <row r="35" spans="2:18" s="579" customFormat="1" ht="10.5">
      <c r="B35" s="590" t="s">
        <v>411</v>
      </c>
      <c r="C35" s="602">
        <v>12</v>
      </c>
      <c r="D35" s="602">
        <v>11</v>
      </c>
      <c r="E35" s="602">
        <v>11</v>
      </c>
      <c r="F35" s="603">
        <v>11</v>
      </c>
      <c r="G35" s="602">
        <v>10</v>
      </c>
      <c r="H35" s="602">
        <v>1684</v>
      </c>
      <c r="I35" s="602">
        <v>1708</v>
      </c>
      <c r="J35" s="603">
        <v>793</v>
      </c>
      <c r="K35" s="602">
        <v>824</v>
      </c>
      <c r="L35" s="602">
        <v>840</v>
      </c>
      <c r="M35" s="602">
        <v>860</v>
      </c>
      <c r="N35" s="603">
        <v>871</v>
      </c>
      <c r="O35" s="602">
        <v>949</v>
      </c>
      <c r="P35" s="602">
        <v>1020</v>
      </c>
      <c r="Q35" s="602"/>
      <c r="R35" s="603"/>
    </row>
    <row r="36" spans="2:18" s="579" customFormat="1" ht="10.5">
      <c r="B36" s="590" t="s">
        <v>282</v>
      </c>
      <c r="C36" s="591">
        <v>36425</v>
      </c>
      <c r="D36" s="591">
        <v>36641</v>
      </c>
      <c r="E36" s="591">
        <v>38227</v>
      </c>
      <c r="F36" s="592">
        <v>38607</v>
      </c>
      <c r="G36" s="591">
        <v>36332</v>
      </c>
      <c r="H36" s="591">
        <v>41897</v>
      </c>
      <c r="I36" s="591">
        <v>42264</v>
      </c>
      <c r="J36" s="592">
        <v>42389</v>
      </c>
      <c r="K36" s="591">
        <v>44395</v>
      </c>
      <c r="L36" s="591">
        <v>45420</v>
      </c>
      <c r="M36" s="591">
        <v>48317</v>
      </c>
      <c r="N36" s="592">
        <v>52578</v>
      </c>
      <c r="O36" s="591">
        <v>55561</v>
      </c>
      <c r="P36" s="591">
        <v>58108</v>
      </c>
      <c r="Q36" s="591"/>
      <c r="R36" s="592"/>
    </row>
    <row r="37" spans="2:18" s="579" customFormat="1" ht="10.5">
      <c r="B37" s="604" t="s">
        <v>283</v>
      </c>
      <c r="C37" s="594"/>
      <c r="D37" s="594"/>
      <c r="E37" s="594"/>
      <c r="F37" s="595"/>
      <c r="G37" s="594"/>
      <c r="H37" s="594"/>
      <c r="I37" s="594"/>
      <c r="J37" s="595"/>
      <c r="K37" s="594"/>
      <c r="L37" s="594"/>
      <c r="M37" s="594"/>
      <c r="N37" s="595"/>
      <c r="O37" s="594"/>
      <c r="P37" s="594"/>
      <c r="Q37" s="594"/>
      <c r="R37" s="595"/>
    </row>
    <row r="38" spans="2:18" s="579" customFormat="1" ht="10">
      <c r="B38" s="589" t="s">
        <v>396</v>
      </c>
      <c r="C38" s="605">
        <v>8604</v>
      </c>
      <c r="D38" s="605">
        <v>8172</v>
      </c>
      <c r="E38" s="605">
        <v>8381</v>
      </c>
      <c r="F38" s="606">
        <v>8185</v>
      </c>
      <c r="G38" s="605">
        <v>8685</v>
      </c>
      <c r="H38" s="605">
        <v>8607</v>
      </c>
      <c r="I38" s="605">
        <v>8410</v>
      </c>
      <c r="J38" s="606">
        <v>9430</v>
      </c>
      <c r="K38" s="605">
        <v>10415</v>
      </c>
      <c r="L38" s="605">
        <v>12922</v>
      </c>
      <c r="M38" s="605">
        <v>12813</v>
      </c>
      <c r="N38" s="606">
        <v>13742</v>
      </c>
      <c r="O38" s="605">
        <v>16939</v>
      </c>
      <c r="P38" s="605">
        <v>9955</v>
      </c>
      <c r="Q38" s="605"/>
      <c r="R38" s="606"/>
    </row>
    <row r="39" spans="2:18" s="579" customFormat="1" ht="10">
      <c r="B39" s="589" t="s">
        <v>290</v>
      </c>
      <c r="C39" s="605">
        <v>1046</v>
      </c>
      <c r="D39" s="605">
        <v>1045</v>
      </c>
      <c r="E39" s="605">
        <v>1065</v>
      </c>
      <c r="F39" s="606">
        <v>1113</v>
      </c>
      <c r="G39" s="605">
        <v>1125</v>
      </c>
      <c r="H39" s="605">
        <v>2040</v>
      </c>
      <c r="I39" s="605">
        <v>1966</v>
      </c>
      <c r="J39" s="606">
        <v>2264</v>
      </c>
      <c r="K39" s="605">
        <v>2306</v>
      </c>
      <c r="L39" s="605">
        <v>2246</v>
      </c>
      <c r="M39" s="605">
        <v>2187</v>
      </c>
      <c r="N39" s="606">
        <v>1905</v>
      </c>
      <c r="O39" s="605">
        <v>1740</v>
      </c>
      <c r="P39" s="605">
        <v>1592</v>
      </c>
      <c r="Q39" s="605"/>
      <c r="R39" s="606"/>
    </row>
    <row r="40" spans="2:18" s="579" customFormat="1" ht="10">
      <c r="B40" s="589" t="s">
        <v>285</v>
      </c>
      <c r="C40" s="605">
        <v>1354</v>
      </c>
      <c r="D40" s="605">
        <v>1565</v>
      </c>
      <c r="E40" s="605">
        <v>1462</v>
      </c>
      <c r="F40" s="606">
        <v>1474</v>
      </c>
      <c r="G40" s="605">
        <v>1059</v>
      </c>
      <c r="H40" s="605">
        <v>2066</v>
      </c>
      <c r="I40" s="605">
        <v>2002</v>
      </c>
      <c r="J40" s="606">
        <v>2003</v>
      </c>
      <c r="K40" s="605">
        <v>2105</v>
      </c>
      <c r="L40" s="605">
        <v>2412</v>
      </c>
      <c r="M40" s="605">
        <v>2322</v>
      </c>
      <c r="N40" s="606">
        <v>2060</v>
      </c>
      <c r="O40" s="605">
        <v>1791</v>
      </c>
      <c r="P40" s="605">
        <v>1686</v>
      </c>
      <c r="Q40" s="605"/>
      <c r="R40" s="606"/>
    </row>
    <row r="41" spans="2:18" s="579" customFormat="1" ht="10">
      <c r="B41" s="589" t="s">
        <v>484</v>
      </c>
      <c r="C41" s="605">
        <v>36</v>
      </c>
      <c r="D41" s="605">
        <v>29</v>
      </c>
      <c r="E41" s="605">
        <v>58</v>
      </c>
      <c r="F41" s="606">
        <v>2</v>
      </c>
      <c r="G41" s="605">
        <v>185</v>
      </c>
      <c r="H41" s="605">
        <v>100</v>
      </c>
      <c r="I41" s="605">
        <v>127</v>
      </c>
      <c r="J41" s="606">
        <v>138</v>
      </c>
      <c r="K41" s="605">
        <v>352</v>
      </c>
      <c r="L41" s="605">
        <v>72</v>
      </c>
      <c r="M41" s="605">
        <v>349</v>
      </c>
      <c r="N41" s="606">
        <v>705</v>
      </c>
      <c r="O41" s="605">
        <v>792</v>
      </c>
      <c r="P41" s="605">
        <v>988</v>
      </c>
      <c r="Q41" s="605"/>
      <c r="R41" s="606"/>
    </row>
    <row r="42" spans="2:18" s="579" customFormat="1" ht="10">
      <c r="B42" s="589" t="s">
        <v>533</v>
      </c>
      <c r="C42" s="605">
        <v>3075</v>
      </c>
      <c r="D42" s="605">
        <v>3018</v>
      </c>
      <c r="E42" s="605">
        <v>3095</v>
      </c>
      <c r="F42" s="606">
        <v>3380</v>
      </c>
      <c r="G42" s="605">
        <v>3574</v>
      </c>
      <c r="H42" s="605">
        <v>4120</v>
      </c>
      <c r="I42" s="605">
        <v>4154</v>
      </c>
      <c r="J42" s="606">
        <v>4501</v>
      </c>
      <c r="K42" s="605">
        <v>4589</v>
      </c>
      <c r="L42" s="605">
        <v>4675</v>
      </c>
      <c r="M42" s="605">
        <v>4836</v>
      </c>
      <c r="N42" s="606">
        <v>4876</v>
      </c>
      <c r="O42" s="605">
        <v>5024</v>
      </c>
      <c r="P42" s="605">
        <v>5005</v>
      </c>
      <c r="Q42" s="605"/>
      <c r="R42" s="606"/>
    </row>
    <row r="43" spans="2:18" s="579" customFormat="1" ht="10">
      <c r="B43" s="589" t="s">
        <v>447</v>
      </c>
      <c r="C43" s="605">
        <v>192</v>
      </c>
      <c r="D43" s="605">
        <v>184</v>
      </c>
      <c r="E43" s="605">
        <v>180</v>
      </c>
      <c r="F43" s="606">
        <v>161</v>
      </c>
      <c r="G43" s="605">
        <v>159</v>
      </c>
      <c r="H43" s="605">
        <v>182</v>
      </c>
      <c r="I43" s="605">
        <v>182</v>
      </c>
      <c r="J43" s="606">
        <v>370</v>
      </c>
      <c r="K43" s="605">
        <v>382</v>
      </c>
      <c r="L43" s="605">
        <v>430</v>
      </c>
      <c r="M43" s="605">
        <v>460</v>
      </c>
      <c r="N43" s="606">
        <v>586</v>
      </c>
      <c r="O43" s="605">
        <v>599</v>
      </c>
      <c r="P43" s="605">
        <v>605</v>
      </c>
      <c r="Q43" s="605"/>
      <c r="R43" s="606"/>
    </row>
    <row r="44" spans="2:18" s="579" customFormat="1" ht="10">
      <c r="B44" s="589" t="s">
        <v>486</v>
      </c>
      <c r="C44" s="605">
        <v>0</v>
      </c>
      <c r="D44" s="605">
        <v>0</v>
      </c>
      <c r="E44" s="605">
        <v>0</v>
      </c>
      <c r="F44" s="606">
        <v>0</v>
      </c>
      <c r="G44" s="605">
        <v>0</v>
      </c>
      <c r="H44" s="605">
        <v>0</v>
      </c>
      <c r="I44" s="605">
        <v>11</v>
      </c>
      <c r="J44" s="606">
        <v>11</v>
      </c>
      <c r="K44" s="605">
        <v>10</v>
      </c>
      <c r="L44" s="605">
        <v>10</v>
      </c>
      <c r="M44" s="605">
        <v>10</v>
      </c>
      <c r="N44" s="606">
        <v>9</v>
      </c>
      <c r="O44" s="605">
        <v>9</v>
      </c>
      <c r="P44" s="605">
        <v>9</v>
      </c>
      <c r="Q44" s="605"/>
      <c r="R44" s="606"/>
    </row>
    <row r="45" spans="2:18" s="579" customFormat="1" ht="10.5">
      <c r="B45" s="590" t="s">
        <v>287</v>
      </c>
      <c r="C45" s="591">
        <v>14307</v>
      </c>
      <c r="D45" s="591">
        <v>14013</v>
      </c>
      <c r="E45" s="591">
        <v>14241</v>
      </c>
      <c r="F45" s="592">
        <v>14315</v>
      </c>
      <c r="G45" s="591">
        <v>14787</v>
      </c>
      <c r="H45" s="591">
        <v>17115</v>
      </c>
      <c r="I45" s="591">
        <v>16852</v>
      </c>
      <c r="J45" s="592">
        <v>18717</v>
      </c>
      <c r="K45" s="591">
        <v>20159</v>
      </c>
      <c r="L45" s="591">
        <v>22767</v>
      </c>
      <c r="M45" s="591">
        <v>22977</v>
      </c>
      <c r="N45" s="592">
        <v>23883</v>
      </c>
      <c r="O45" s="591">
        <v>26894</v>
      </c>
      <c r="P45" s="591">
        <v>19840</v>
      </c>
      <c r="Q45" s="591"/>
      <c r="R45" s="592"/>
    </row>
    <row r="46" spans="2:18" s="579" customFormat="1" ht="10">
      <c r="B46" s="607" t="s">
        <v>288</v>
      </c>
      <c r="C46" s="605">
        <v>15074</v>
      </c>
      <c r="D46" s="605">
        <v>17346</v>
      </c>
      <c r="E46" s="605">
        <v>16165</v>
      </c>
      <c r="F46" s="606">
        <v>15132</v>
      </c>
      <c r="G46" s="605">
        <v>11953</v>
      </c>
      <c r="H46" s="605">
        <v>14401</v>
      </c>
      <c r="I46" s="605">
        <v>14678</v>
      </c>
      <c r="J46" s="606">
        <v>14023</v>
      </c>
      <c r="K46" s="605">
        <v>15994</v>
      </c>
      <c r="L46" s="605">
        <v>19754</v>
      </c>
      <c r="M46" s="605">
        <v>19906</v>
      </c>
      <c r="N46" s="606">
        <v>19811</v>
      </c>
      <c r="O46" s="605">
        <v>24432</v>
      </c>
      <c r="P46" s="605">
        <v>27470</v>
      </c>
      <c r="Q46" s="605"/>
      <c r="R46" s="606"/>
    </row>
    <row r="47" spans="2:18" s="579" customFormat="1" ht="10">
      <c r="B47" s="607" t="s">
        <v>533</v>
      </c>
      <c r="C47" s="605">
        <v>581</v>
      </c>
      <c r="D47" s="605">
        <v>550</v>
      </c>
      <c r="E47" s="605">
        <v>597</v>
      </c>
      <c r="F47" s="606">
        <v>618</v>
      </c>
      <c r="G47" s="605">
        <v>655</v>
      </c>
      <c r="H47" s="605">
        <v>660</v>
      </c>
      <c r="I47" s="605">
        <v>653</v>
      </c>
      <c r="J47" s="606">
        <v>713</v>
      </c>
      <c r="K47" s="605">
        <v>661</v>
      </c>
      <c r="L47" s="605">
        <v>644</v>
      </c>
      <c r="M47" s="605">
        <v>690</v>
      </c>
      <c r="N47" s="606">
        <v>679</v>
      </c>
      <c r="O47" s="605">
        <v>694</v>
      </c>
      <c r="P47" s="605">
        <v>701</v>
      </c>
      <c r="Q47" s="605"/>
      <c r="R47" s="606"/>
    </row>
    <row r="48" spans="2:18" s="579" customFormat="1" ht="10">
      <c r="B48" s="607" t="s">
        <v>486</v>
      </c>
      <c r="C48" s="605">
        <v>243</v>
      </c>
      <c r="D48" s="605">
        <v>263</v>
      </c>
      <c r="E48" s="605">
        <v>309</v>
      </c>
      <c r="F48" s="606">
        <v>246</v>
      </c>
      <c r="G48" s="605">
        <v>356</v>
      </c>
      <c r="H48" s="605">
        <v>417</v>
      </c>
      <c r="I48" s="605">
        <v>439</v>
      </c>
      <c r="J48" s="606">
        <v>442</v>
      </c>
      <c r="K48" s="605">
        <v>507</v>
      </c>
      <c r="L48" s="605">
        <v>563</v>
      </c>
      <c r="M48" s="605">
        <v>620</v>
      </c>
      <c r="N48" s="606">
        <v>719</v>
      </c>
      <c r="O48" s="605">
        <v>772</v>
      </c>
      <c r="P48" s="605">
        <v>1074</v>
      </c>
      <c r="Q48" s="605"/>
      <c r="R48" s="606"/>
    </row>
    <row r="49" spans="2:18" s="579" customFormat="1" ht="10">
      <c r="B49" s="589" t="s">
        <v>396</v>
      </c>
      <c r="C49" s="605">
        <v>112</v>
      </c>
      <c r="D49" s="605">
        <v>413</v>
      </c>
      <c r="E49" s="605">
        <v>401</v>
      </c>
      <c r="F49" s="606">
        <v>422</v>
      </c>
      <c r="G49" s="605">
        <v>600</v>
      </c>
      <c r="H49" s="605">
        <v>5432</v>
      </c>
      <c r="I49" s="605">
        <v>4565</v>
      </c>
      <c r="J49" s="606">
        <v>4930</v>
      </c>
      <c r="K49" s="605">
        <v>5084</v>
      </c>
      <c r="L49" s="605">
        <v>1414</v>
      </c>
      <c r="M49" s="605">
        <v>1542</v>
      </c>
      <c r="N49" s="606">
        <v>1429</v>
      </c>
      <c r="O49" s="605">
        <v>1725</v>
      </c>
      <c r="P49" s="605">
        <v>4733</v>
      </c>
      <c r="Q49" s="605"/>
      <c r="R49" s="606"/>
    </row>
    <row r="50" spans="2:18" s="579" customFormat="1" ht="10">
      <c r="B50" s="589" t="s">
        <v>290</v>
      </c>
      <c r="C50" s="605">
        <v>1277</v>
      </c>
      <c r="D50" s="605">
        <v>732</v>
      </c>
      <c r="E50" s="605">
        <v>903</v>
      </c>
      <c r="F50" s="606">
        <v>1236</v>
      </c>
      <c r="G50" s="605">
        <v>1503</v>
      </c>
      <c r="H50" s="605">
        <v>1709</v>
      </c>
      <c r="I50" s="605">
        <v>2292</v>
      </c>
      <c r="J50" s="606">
        <v>2299</v>
      </c>
      <c r="K50" s="605">
        <v>3473</v>
      </c>
      <c r="L50" s="605">
        <v>2878</v>
      </c>
      <c r="M50" s="605">
        <v>4443</v>
      </c>
      <c r="N50" s="606">
        <v>6201</v>
      </c>
      <c r="O50" s="605">
        <v>7984</v>
      </c>
      <c r="P50" s="605">
        <v>4360</v>
      </c>
      <c r="Q50" s="605"/>
      <c r="R50" s="606"/>
    </row>
    <row r="51" spans="2:18" s="579" customFormat="1" ht="10">
      <c r="B51" s="589" t="s">
        <v>289</v>
      </c>
      <c r="C51" s="605">
        <v>161</v>
      </c>
      <c r="D51" s="605">
        <v>204</v>
      </c>
      <c r="E51" s="605">
        <v>189</v>
      </c>
      <c r="F51" s="606">
        <v>124</v>
      </c>
      <c r="G51" s="605">
        <v>137</v>
      </c>
      <c r="H51" s="605">
        <v>46</v>
      </c>
      <c r="I51" s="605">
        <v>54</v>
      </c>
      <c r="J51" s="606">
        <v>66</v>
      </c>
      <c r="K51" s="605">
        <v>127</v>
      </c>
      <c r="L51" s="605">
        <v>86</v>
      </c>
      <c r="M51" s="605">
        <v>169</v>
      </c>
      <c r="N51" s="606">
        <v>855</v>
      </c>
      <c r="O51" s="605">
        <v>681</v>
      </c>
      <c r="P51" s="605">
        <v>1753</v>
      </c>
      <c r="Q51" s="605"/>
      <c r="R51" s="606"/>
    </row>
    <row r="52" spans="2:18" s="579" customFormat="1" ht="10">
      <c r="B52" s="589" t="s">
        <v>484</v>
      </c>
      <c r="C52" s="605">
        <v>149</v>
      </c>
      <c r="D52" s="605">
        <v>239</v>
      </c>
      <c r="E52" s="605">
        <v>234</v>
      </c>
      <c r="F52" s="606">
        <v>266</v>
      </c>
      <c r="G52" s="605">
        <v>820</v>
      </c>
      <c r="H52" s="605">
        <v>252</v>
      </c>
      <c r="I52" s="605">
        <v>146</v>
      </c>
      <c r="J52" s="606">
        <v>270</v>
      </c>
      <c r="K52" s="605">
        <v>281</v>
      </c>
      <c r="L52" s="605">
        <v>310</v>
      </c>
      <c r="M52" s="605">
        <v>419</v>
      </c>
      <c r="N52" s="606">
        <v>461</v>
      </c>
      <c r="O52" s="605">
        <v>1245</v>
      </c>
      <c r="P52" s="605">
        <v>1626</v>
      </c>
      <c r="Q52" s="605"/>
      <c r="R52" s="606"/>
    </row>
    <row r="53" spans="2:18" s="579" customFormat="1" ht="10">
      <c r="B53" s="589" t="s">
        <v>447</v>
      </c>
      <c r="C53" s="605">
        <v>654</v>
      </c>
      <c r="D53" s="605">
        <v>369</v>
      </c>
      <c r="E53" s="605">
        <v>285</v>
      </c>
      <c r="F53" s="606">
        <v>236</v>
      </c>
      <c r="G53" s="605">
        <v>1218</v>
      </c>
      <c r="H53" s="605">
        <v>579</v>
      </c>
      <c r="I53" s="605">
        <v>284</v>
      </c>
      <c r="J53" s="606">
        <v>199</v>
      </c>
      <c r="K53" s="605">
        <v>1439</v>
      </c>
      <c r="L53" s="605">
        <v>2128</v>
      </c>
      <c r="M53" s="605">
        <v>2258</v>
      </c>
      <c r="N53" s="606">
        <v>138</v>
      </c>
      <c r="O53" s="605">
        <v>3018</v>
      </c>
      <c r="P53" s="605">
        <v>2475</v>
      </c>
      <c r="Q53" s="605"/>
      <c r="R53" s="606"/>
    </row>
    <row r="54" spans="2:18" s="579" customFormat="1" ht="10.5">
      <c r="B54" s="590" t="s">
        <v>293</v>
      </c>
      <c r="C54" s="591">
        <v>18251</v>
      </c>
      <c r="D54" s="591">
        <v>20116</v>
      </c>
      <c r="E54" s="591">
        <v>19083</v>
      </c>
      <c r="F54" s="592">
        <v>18280</v>
      </c>
      <c r="G54" s="591">
        <v>17242</v>
      </c>
      <c r="H54" s="591">
        <v>23496</v>
      </c>
      <c r="I54" s="591">
        <v>23111</v>
      </c>
      <c r="J54" s="592">
        <v>22942</v>
      </c>
      <c r="K54" s="591">
        <v>27566</v>
      </c>
      <c r="L54" s="591">
        <v>27777</v>
      </c>
      <c r="M54" s="591">
        <v>30047</v>
      </c>
      <c r="N54" s="592">
        <v>30293</v>
      </c>
      <c r="O54" s="591">
        <v>40551</v>
      </c>
      <c r="P54" s="591">
        <v>44192</v>
      </c>
      <c r="Q54" s="591"/>
      <c r="R54" s="592"/>
    </row>
    <row r="55" spans="2:18" s="579" customFormat="1" ht="11" thickBot="1">
      <c r="B55" s="608" t="s">
        <v>294</v>
      </c>
      <c r="C55" s="609">
        <v>32558</v>
      </c>
      <c r="D55" s="609">
        <v>34129</v>
      </c>
      <c r="E55" s="609">
        <v>33324</v>
      </c>
      <c r="F55" s="610">
        <v>32595</v>
      </c>
      <c r="G55" s="609">
        <v>32029</v>
      </c>
      <c r="H55" s="609">
        <v>40611</v>
      </c>
      <c r="I55" s="609">
        <v>39963</v>
      </c>
      <c r="J55" s="610">
        <v>41659</v>
      </c>
      <c r="K55" s="609">
        <v>47725</v>
      </c>
      <c r="L55" s="609">
        <v>50544</v>
      </c>
      <c r="M55" s="609">
        <v>53024</v>
      </c>
      <c r="N55" s="610">
        <v>54176</v>
      </c>
      <c r="O55" s="609">
        <v>67445</v>
      </c>
      <c r="P55" s="609">
        <v>64032</v>
      </c>
      <c r="Q55" s="609"/>
      <c r="R55" s="610"/>
    </row>
    <row r="56" spans="2:18" s="579" customFormat="1" ht="12" thickBot="1">
      <c r="B56" s="611" t="s">
        <v>295</v>
      </c>
      <c r="C56" s="597">
        <v>68983</v>
      </c>
      <c r="D56" s="597">
        <v>70770</v>
      </c>
      <c r="E56" s="597">
        <v>71551</v>
      </c>
      <c r="F56" s="598">
        <v>71202</v>
      </c>
      <c r="G56" s="597">
        <v>68361</v>
      </c>
      <c r="H56" s="597">
        <v>82508</v>
      </c>
      <c r="I56" s="597">
        <v>82227</v>
      </c>
      <c r="J56" s="598">
        <v>84048</v>
      </c>
      <c r="K56" s="597">
        <v>92120</v>
      </c>
      <c r="L56" s="597">
        <v>95964</v>
      </c>
      <c r="M56" s="597">
        <v>101341</v>
      </c>
      <c r="N56" s="598">
        <v>106754</v>
      </c>
      <c r="O56" s="597">
        <v>123006</v>
      </c>
      <c r="P56" s="597">
        <v>122140</v>
      </c>
      <c r="Q56" s="597"/>
      <c r="R56" s="598"/>
    </row>
    <row r="57" spans="2:18" s="579" customFormat="1" ht="5.25" customHeight="1">
      <c r="B57" s="580"/>
      <c r="C57" s="612"/>
      <c r="D57" s="612"/>
      <c r="E57" s="612"/>
      <c r="F57" s="612"/>
      <c r="G57" s="612"/>
      <c r="H57" s="612"/>
      <c r="I57" s="612"/>
      <c r="J57" s="612"/>
      <c r="K57" s="612"/>
      <c r="L57" s="612"/>
      <c r="M57" s="612"/>
      <c r="N57" s="612"/>
      <c r="O57" s="612"/>
      <c r="P57" s="612"/>
      <c r="Q57" s="612"/>
      <c r="R57" s="612"/>
    </row>
    <row r="58" spans="2:18">
      <c r="B58" s="580" t="s">
        <v>621</v>
      </c>
    </row>
    <row r="59" spans="2:18">
      <c r="C59" s="613"/>
      <c r="D59" s="613"/>
      <c r="E59" s="613"/>
      <c r="F59" s="613"/>
      <c r="G59" s="613"/>
      <c r="H59" s="613"/>
      <c r="I59" s="613"/>
      <c r="J59" s="613"/>
      <c r="K59" s="613"/>
      <c r="L59" s="613"/>
      <c r="M59" s="613"/>
      <c r="N59" s="613"/>
      <c r="O59" s="613"/>
      <c r="P59" s="613"/>
      <c r="Q59" s="613"/>
      <c r="R59" s="613"/>
    </row>
    <row r="60" spans="2:18" ht="12.75" customHeight="1">
      <c r="B60" s="614"/>
      <c r="C60" s="615"/>
      <c r="D60" s="615"/>
      <c r="E60" s="615"/>
      <c r="F60" s="615"/>
      <c r="G60" s="615"/>
      <c r="H60" s="615"/>
      <c r="I60" s="615"/>
      <c r="J60" s="615"/>
      <c r="K60" s="615"/>
      <c r="L60" s="615"/>
      <c r="M60" s="615"/>
      <c r="N60" s="615"/>
      <c r="O60" s="615"/>
      <c r="P60" s="615"/>
      <c r="Q60" s="615"/>
      <c r="R60" s="615"/>
    </row>
    <row r="61" spans="2:18" ht="12.75" customHeight="1">
      <c r="B61" s="616"/>
      <c r="C61" s="615"/>
      <c r="D61" s="615"/>
      <c r="E61" s="615"/>
      <c r="F61" s="615"/>
      <c r="G61" s="615"/>
      <c r="H61" s="615"/>
      <c r="I61" s="615"/>
      <c r="J61" s="615"/>
      <c r="K61" s="615"/>
      <c r="L61" s="615"/>
      <c r="M61" s="615"/>
      <c r="N61" s="615"/>
      <c r="O61" s="615"/>
      <c r="P61" s="615"/>
      <c r="Q61" s="615"/>
      <c r="R61" s="615"/>
    </row>
    <row r="62" spans="2:18" ht="12.75" customHeight="1">
      <c r="B62" s="614"/>
      <c r="C62" s="617"/>
      <c r="D62" s="617"/>
      <c r="E62" s="617"/>
      <c r="F62" s="617"/>
      <c r="G62" s="617"/>
      <c r="H62" s="617"/>
      <c r="I62" s="617"/>
      <c r="J62" s="617"/>
      <c r="K62" s="617"/>
      <c r="L62" s="617"/>
      <c r="M62" s="617"/>
      <c r="N62" s="617"/>
      <c r="O62" s="617"/>
      <c r="P62" s="617"/>
      <c r="Q62" s="617"/>
      <c r="R62" s="617"/>
    </row>
    <row r="63" spans="2:18" ht="12.75" customHeight="1">
      <c r="B63" s="618"/>
      <c r="C63" s="619"/>
      <c r="D63" s="619"/>
      <c r="E63" s="619"/>
      <c r="F63" s="619"/>
      <c r="G63" s="619"/>
      <c r="H63" s="619"/>
      <c r="I63" s="619"/>
      <c r="J63" s="619"/>
      <c r="K63" s="619"/>
      <c r="L63" s="619"/>
      <c r="M63" s="619"/>
      <c r="N63" s="619"/>
      <c r="O63" s="619"/>
      <c r="P63" s="619"/>
      <c r="Q63" s="619"/>
      <c r="R63" s="619"/>
    </row>
    <row r="64" spans="2:18" ht="12.75" customHeight="1">
      <c r="B64" s="618"/>
      <c r="C64" s="620"/>
      <c r="D64" s="620"/>
      <c r="E64" s="620"/>
      <c r="F64" s="620"/>
      <c r="G64" s="620"/>
      <c r="H64" s="620"/>
      <c r="I64" s="620"/>
      <c r="J64" s="620"/>
      <c r="K64" s="620"/>
      <c r="L64" s="620"/>
      <c r="M64" s="620"/>
      <c r="N64" s="620"/>
      <c r="O64" s="620"/>
      <c r="P64" s="620"/>
      <c r="Q64" s="620"/>
      <c r="R64" s="620"/>
    </row>
    <row r="65" spans="2:18" ht="25.5" customHeight="1">
      <c r="B65" s="618"/>
      <c r="C65" s="620"/>
      <c r="D65" s="620"/>
      <c r="E65" s="620"/>
      <c r="F65" s="620"/>
      <c r="G65" s="620"/>
      <c r="H65" s="620"/>
      <c r="I65" s="620"/>
      <c r="J65" s="620"/>
      <c r="K65" s="620"/>
      <c r="L65" s="620"/>
      <c r="M65" s="620"/>
      <c r="N65" s="620"/>
      <c r="O65" s="620"/>
      <c r="P65" s="620"/>
      <c r="Q65" s="620"/>
      <c r="R65" s="620"/>
    </row>
    <row r="66" spans="2:18" ht="12.75" customHeight="1"/>
    <row r="67" spans="2:18" ht="12.75" customHeight="1"/>
    <row r="68" spans="2:18" ht="12.75" customHeight="1"/>
    <row r="69" spans="2:18" ht="12.75" customHeight="1"/>
    <row r="70" spans="2:18" ht="12.75" customHeight="1"/>
    <row r="71" spans="2:18" ht="12.75" customHeight="1"/>
    <row r="72" spans="2:18" ht="12.75" customHeight="1"/>
    <row r="73" spans="2:18" ht="12.75" customHeight="1"/>
    <row r="74" spans="2:18" ht="12.75" customHeight="1"/>
    <row r="75" spans="2:18" ht="12.75" customHeight="1"/>
    <row r="76" spans="2:18" ht="12.75" customHeight="1"/>
    <row r="77" spans="2:18" ht="12.75" customHeight="1"/>
    <row r="78" spans="2:18" ht="12.75" customHeight="1"/>
    <row r="79" spans="2:18" ht="12.75" customHeight="1"/>
    <row r="80" spans="2:18" ht="12.75" customHeight="1"/>
    <row r="81" ht="12.75" customHeight="1"/>
    <row r="82" ht="12.75" customHeight="1"/>
    <row r="187" ht="12.75" customHeight="1"/>
    <row r="1188" ht="22.5" customHeight="1"/>
  </sheetData>
  <printOptions horizontalCentered="1"/>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H81"/>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outlineLevelCol="1"/>
  <cols>
    <col min="1" max="1" width="1.26953125" style="621" customWidth="1"/>
    <col min="2" max="2" width="91.7265625" style="625" customWidth="1"/>
    <col min="3" max="4" width="8.54296875" style="623" customWidth="1"/>
    <col min="5" max="6" width="8.54296875" style="623" hidden="1" customWidth="1" outlineLevel="1"/>
    <col min="7" max="7" width="9.26953125" style="623" hidden="1" customWidth="1" outlineLevel="1"/>
    <col min="8" max="8" width="9.1796875" style="624" collapsed="1"/>
    <col min="9" max="16384" width="9.1796875" style="624"/>
  </cols>
  <sheetData>
    <row r="2" spans="1:7" ht="15.5">
      <c r="B2" s="622" t="s">
        <v>297</v>
      </c>
    </row>
    <row r="3" spans="1:7" ht="10" customHeight="1"/>
    <row r="4" spans="1:7" s="580" customFormat="1" ht="21" customHeight="1">
      <c r="B4" s="45" t="s">
        <v>202</v>
      </c>
      <c r="C4" s="45" t="s">
        <v>715</v>
      </c>
      <c r="D4" s="45" t="s">
        <v>717</v>
      </c>
      <c r="E4" s="45" t="s">
        <v>718</v>
      </c>
      <c r="F4" s="45" t="s">
        <v>719</v>
      </c>
      <c r="G4" s="45" t="s">
        <v>720</v>
      </c>
    </row>
    <row r="5" spans="1:7" s="626" customFormat="1" ht="7" customHeight="1">
      <c r="B5" s="627"/>
      <c r="C5" s="627"/>
      <c r="D5" s="627"/>
      <c r="E5" s="627"/>
      <c r="F5" s="627"/>
      <c r="G5" s="627"/>
    </row>
    <row r="6" spans="1:7" s="580" customFormat="1" ht="10.5">
      <c r="B6" s="628" t="s">
        <v>398</v>
      </c>
      <c r="C6" s="629"/>
      <c r="D6" s="629"/>
      <c r="E6" s="629"/>
      <c r="F6" s="629"/>
      <c r="G6" s="630"/>
    </row>
    <row r="7" spans="1:7" s="580" customFormat="1" ht="10.5">
      <c r="B7" s="631" t="s">
        <v>244</v>
      </c>
      <c r="C7" s="632">
        <v>3436</v>
      </c>
      <c r="D7" s="632">
        <v>4996</v>
      </c>
      <c r="E7" s="632"/>
      <c r="F7" s="632"/>
      <c r="G7" s="633"/>
    </row>
    <row r="8" spans="1:7" s="580" customFormat="1" ht="10">
      <c r="B8" s="634" t="s">
        <v>300</v>
      </c>
      <c r="C8" s="635"/>
      <c r="D8" s="635"/>
      <c r="E8" s="635"/>
      <c r="F8" s="635"/>
      <c r="G8" s="636"/>
    </row>
    <row r="9" spans="1:7" s="618" customFormat="1" ht="11.25" customHeight="1">
      <c r="B9" s="637" t="s">
        <v>580</v>
      </c>
      <c r="C9" s="635">
        <v>-142</v>
      </c>
      <c r="D9" s="635">
        <v>-102</v>
      </c>
      <c r="E9" s="635"/>
      <c r="F9" s="635"/>
      <c r="G9" s="636"/>
    </row>
    <row r="10" spans="1:7" s="618" customFormat="1" ht="10">
      <c r="B10" s="637" t="s">
        <v>301</v>
      </c>
      <c r="C10" s="635">
        <v>1400</v>
      </c>
      <c r="D10" s="635">
        <v>1447</v>
      </c>
      <c r="E10" s="635"/>
      <c r="F10" s="635"/>
      <c r="G10" s="636"/>
    </row>
    <row r="11" spans="1:7" s="618" customFormat="1" ht="10">
      <c r="B11" s="637" t="s">
        <v>399</v>
      </c>
      <c r="C11" s="635">
        <v>-20</v>
      </c>
      <c r="D11" s="635">
        <v>-3</v>
      </c>
      <c r="E11" s="635"/>
      <c r="F11" s="635"/>
      <c r="G11" s="636"/>
    </row>
    <row r="12" spans="1:7" s="618" customFormat="1" ht="10">
      <c r="B12" s="637" t="s">
        <v>555</v>
      </c>
      <c r="C12" s="635">
        <v>134</v>
      </c>
      <c r="D12" s="635">
        <v>138</v>
      </c>
      <c r="E12" s="635"/>
      <c r="F12" s="635"/>
      <c r="G12" s="636"/>
    </row>
    <row r="13" spans="1:7" s="580" customFormat="1" ht="10">
      <c r="B13" s="637" t="s">
        <v>502</v>
      </c>
      <c r="C13" s="635">
        <v>2780</v>
      </c>
      <c r="D13" s="635">
        <v>4554</v>
      </c>
      <c r="E13" s="635"/>
      <c r="F13" s="635"/>
      <c r="G13" s="636"/>
    </row>
    <row r="14" spans="1:7" s="644" customFormat="1" ht="10">
      <c r="A14" s="562"/>
      <c r="B14" s="684" t="s">
        <v>799</v>
      </c>
      <c r="C14" s="642">
        <v>27</v>
      </c>
      <c r="D14" s="642">
        <v>2860</v>
      </c>
      <c r="E14" s="642"/>
      <c r="F14" s="642"/>
      <c r="G14" s="643"/>
    </row>
    <row r="15" spans="1:7" s="644" customFormat="1" ht="10">
      <c r="A15" s="562"/>
      <c r="B15" s="641" t="s">
        <v>562</v>
      </c>
      <c r="C15" s="642">
        <v>2757</v>
      </c>
      <c r="D15" s="642">
        <v>1743</v>
      </c>
      <c r="E15" s="642"/>
      <c r="F15" s="642"/>
      <c r="G15" s="643"/>
    </row>
    <row r="16" spans="1:7" s="580" customFormat="1" ht="10.5">
      <c r="A16" s="156"/>
      <c r="B16" s="637" t="s">
        <v>306</v>
      </c>
      <c r="C16" s="635">
        <v>1727</v>
      </c>
      <c r="D16" s="635">
        <v>1939</v>
      </c>
      <c r="E16" s="635"/>
      <c r="F16" s="635"/>
      <c r="G16" s="636"/>
    </row>
    <row r="17" spans="1:7" s="580" customFormat="1" ht="10.5">
      <c r="A17" s="156"/>
      <c r="B17" s="638" t="s">
        <v>307</v>
      </c>
      <c r="C17" s="639">
        <v>-4513</v>
      </c>
      <c r="D17" s="639">
        <v>-2599</v>
      </c>
      <c r="E17" s="639"/>
      <c r="F17" s="639"/>
      <c r="G17" s="640"/>
    </row>
    <row r="18" spans="1:7" s="644" customFormat="1" ht="10">
      <c r="A18" s="562"/>
      <c r="B18" s="641" t="s">
        <v>308</v>
      </c>
      <c r="C18" s="642">
        <v>-5049</v>
      </c>
      <c r="D18" s="642">
        <v>-2792</v>
      </c>
      <c r="E18" s="642"/>
      <c r="F18" s="642"/>
      <c r="G18" s="643"/>
    </row>
    <row r="19" spans="1:7" s="644" customFormat="1" ht="10">
      <c r="A19" s="562"/>
      <c r="B19" s="641" t="s">
        <v>309</v>
      </c>
      <c r="C19" s="642">
        <v>-3666</v>
      </c>
      <c r="D19" s="642">
        <v>-848</v>
      </c>
      <c r="E19" s="642"/>
      <c r="F19" s="642"/>
      <c r="G19" s="643"/>
    </row>
    <row r="20" spans="1:7" s="644" customFormat="1" ht="10">
      <c r="A20" s="562"/>
      <c r="B20" s="641" t="s">
        <v>310</v>
      </c>
      <c r="C20" s="642">
        <v>4202</v>
      </c>
      <c r="D20" s="642">
        <v>1041</v>
      </c>
      <c r="E20" s="642"/>
      <c r="F20" s="642"/>
      <c r="G20" s="643"/>
    </row>
    <row r="21" spans="1:7" s="580" customFormat="1" ht="10.5">
      <c r="A21" s="156"/>
      <c r="B21" s="637" t="s">
        <v>453</v>
      </c>
      <c r="C21" s="635">
        <v>-2139</v>
      </c>
      <c r="D21" s="635">
        <v>-946</v>
      </c>
      <c r="E21" s="635"/>
      <c r="F21" s="635"/>
      <c r="G21" s="636"/>
    </row>
    <row r="22" spans="1:7" s="644" customFormat="1" ht="10">
      <c r="A22" s="562"/>
      <c r="B22" s="641" t="s">
        <v>683</v>
      </c>
      <c r="C22" s="642">
        <v>-798</v>
      </c>
      <c r="D22" s="642">
        <v>-698</v>
      </c>
      <c r="E22" s="642"/>
      <c r="F22" s="642"/>
      <c r="G22" s="643"/>
    </row>
    <row r="23" spans="1:7" s="644" customFormat="1" ht="10">
      <c r="A23" s="562"/>
      <c r="B23" s="641" t="s">
        <v>563</v>
      </c>
      <c r="C23" s="642">
        <v>-1768</v>
      </c>
      <c r="D23" s="642">
        <v>-385</v>
      </c>
      <c r="E23" s="642"/>
      <c r="F23" s="642"/>
      <c r="G23" s="643"/>
    </row>
    <row r="24" spans="1:7" s="644" customFormat="1" ht="10">
      <c r="A24" s="562"/>
      <c r="B24" s="641" t="s">
        <v>733</v>
      </c>
      <c r="C24" s="642">
        <v>794</v>
      </c>
      <c r="D24" s="642">
        <v>-610</v>
      </c>
      <c r="E24" s="642"/>
      <c r="F24" s="642"/>
      <c r="G24" s="643"/>
    </row>
    <row r="25" spans="1:7" s="580" customFormat="1" ht="11" thickBot="1">
      <c r="A25" s="156"/>
      <c r="B25" s="634" t="s">
        <v>312</v>
      </c>
      <c r="C25" s="635">
        <v>-860</v>
      </c>
      <c r="D25" s="635">
        <v>-472</v>
      </c>
      <c r="E25" s="635"/>
      <c r="F25" s="635"/>
      <c r="G25" s="636"/>
    </row>
    <row r="26" spans="1:7" s="580" customFormat="1" ht="11" thickBot="1">
      <c r="A26" s="156"/>
      <c r="B26" s="645" t="s">
        <v>419</v>
      </c>
      <c r="C26" s="646">
        <v>1803</v>
      </c>
      <c r="D26" s="646">
        <v>8952</v>
      </c>
      <c r="E26" s="646"/>
      <c r="F26" s="646"/>
      <c r="G26" s="647"/>
    </row>
    <row r="27" spans="1:7" s="580" customFormat="1" ht="10.5">
      <c r="A27" s="156"/>
      <c r="B27" s="628" t="s">
        <v>400</v>
      </c>
      <c r="C27" s="635"/>
      <c r="D27" s="635"/>
      <c r="E27" s="635"/>
      <c r="F27" s="635"/>
      <c r="G27" s="636"/>
    </row>
    <row r="28" spans="1:7" s="580" customFormat="1" ht="10.5">
      <c r="A28" s="156"/>
      <c r="B28" s="648" t="s">
        <v>684</v>
      </c>
      <c r="C28" s="635">
        <v>-3463</v>
      </c>
      <c r="D28" s="635">
        <v>-3767</v>
      </c>
      <c r="E28" s="635"/>
      <c r="F28" s="635"/>
      <c r="G28" s="636"/>
    </row>
    <row r="29" spans="1:7" s="580" customFormat="1" ht="10.5">
      <c r="A29" s="156"/>
      <c r="B29" s="648" t="s">
        <v>685</v>
      </c>
      <c r="C29" s="635">
        <v>0</v>
      </c>
      <c r="D29" s="635">
        <v>0</v>
      </c>
      <c r="E29" s="635"/>
      <c r="F29" s="635"/>
      <c r="G29" s="636"/>
    </row>
    <row r="30" spans="1:7" s="580" customFormat="1" ht="10.5">
      <c r="A30" s="156"/>
      <c r="B30" s="648" t="s">
        <v>800</v>
      </c>
      <c r="C30" s="635">
        <v>0</v>
      </c>
      <c r="D30" s="635">
        <v>-18</v>
      </c>
      <c r="E30" s="635"/>
      <c r="F30" s="635"/>
      <c r="G30" s="636"/>
    </row>
    <row r="31" spans="1:7" s="580" customFormat="1" ht="10.5">
      <c r="A31" s="156"/>
      <c r="B31" s="648" t="s">
        <v>686</v>
      </c>
      <c r="C31" s="635">
        <v>7</v>
      </c>
      <c r="D31" s="635">
        <v>21</v>
      </c>
      <c r="E31" s="635"/>
      <c r="F31" s="635"/>
      <c r="G31" s="636"/>
    </row>
    <row r="32" spans="1:7" s="580" customFormat="1" ht="10.5">
      <c r="A32" s="156"/>
      <c r="B32" s="648" t="s">
        <v>584</v>
      </c>
      <c r="C32" s="635">
        <v>-7</v>
      </c>
      <c r="D32" s="635">
        <v>-8</v>
      </c>
      <c r="E32" s="635"/>
      <c r="F32" s="635"/>
      <c r="G32" s="636"/>
    </row>
    <row r="33" spans="1:7" s="580" customFormat="1" ht="10.5">
      <c r="A33" s="156"/>
      <c r="B33" s="648" t="s">
        <v>323</v>
      </c>
      <c r="C33" s="635">
        <v>0</v>
      </c>
      <c r="D33" s="635">
        <v>190</v>
      </c>
      <c r="E33" s="635"/>
      <c r="F33" s="635"/>
      <c r="G33" s="636"/>
    </row>
    <row r="34" spans="1:7" s="580" customFormat="1" ht="10.5">
      <c r="A34" s="156"/>
      <c r="B34" s="637" t="s">
        <v>489</v>
      </c>
      <c r="C34" s="635">
        <v>-1205</v>
      </c>
      <c r="D34" s="635">
        <v>-1021</v>
      </c>
      <c r="E34" s="635"/>
      <c r="F34" s="635"/>
      <c r="G34" s="636"/>
    </row>
    <row r="35" spans="1:7" s="580" customFormat="1" ht="11" thickBot="1">
      <c r="A35" s="156"/>
      <c r="B35" s="637" t="s">
        <v>129</v>
      </c>
      <c r="C35" s="635">
        <v>13</v>
      </c>
      <c r="D35" s="635">
        <v>22</v>
      </c>
      <c r="E35" s="635"/>
      <c r="F35" s="635"/>
      <c r="G35" s="636"/>
    </row>
    <row r="36" spans="1:7" s="580" customFormat="1" ht="12" customHeight="1" thickBot="1">
      <c r="A36" s="156"/>
      <c r="B36" s="645" t="s">
        <v>325</v>
      </c>
      <c r="C36" s="646">
        <v>-4655</v>
      </c>
      <c r="D36" s="646">
        <v>-4581</v>
      </c>
      <c r="E36" s="646"/>
      <c r="F36" s="646"/>
      <c r="G36" s="647"/>
    </row>
    <row r="37" spans="1:7" s="580" customFormat="1" ht="10.5">
      <c r="A37" s="156"/>
      <c r="B37" s="628" t="s">
        <v>326</v>
      </c>
      <c r="C37" s="649"/>
      <c r="D37" s="649"/>
      <c r="E37" s="649"/>
      <c r="F37" s="649"/>
      <c r="G37" s="650"/>
    </row>
    <row r="38" spans="1:7" s="580" customFormat="1" ht="10.5">
      <c r="A38" s="156"/>
      <c r="B38" s="637" t="s">
        <v>631</v>
      </c>
      <c r="C38" s="635">
        <v>8835</v>
      </c>
      <c r="D38" s="635">
        <v>163</v>
      </c>
      <c r="E38" s="635"/>
      <c r="F38" s="635"/>
      <c r="G38" s="636"/>
    </row>
    <row r="39" spans="1:7" s="580" customFormat="1" ht="10.5">
      <c r="A39" s="156"/>
      <c r="B39" s="651" t="s">
        <v>329</v>
      </c>
      <c r="C39" s="635">
        <v>-5466</v>
      </c>
      <c r="D39" s="635">
        <v>-3798</v>
      </c>
      <c r="E39" s="635"/>
      <c r="F39" s="635"/>
      <c r="G39" s="636"/>
    </row>
    <row r="40" spans="1:7" s="580" customFormat="1" ht="10.5">
      <c r="A40" s="156"/>
      <c r="B40" s="651" t="s">
        <v>451</v>
      </c>
      <c r="C40" s="635">
        <v>0</v>
      </c>
      <c r="D40" s="635">
        <v>-400</v>
      </c>
      <c r="E40" s="635"/>
      <c r="F40" s="635"/>
      <c r="G40" s="636"/>
    </row>
    <row r="41" spans="1:7" s="580" customFormat="1" ht="10.5">
      <c r="A41" s="156"/>
      <c r="B41" s="637" t="s">
        <v>535</v>
      </c>
      <c r="C41" s="635">
        <v>-75</v>
      </c>
      <c r="D41" s="635">
        <v>-191</v>
      </c>
      <c r="E41" s="635"/>
      <c r="F41" s="635"/>
      <c r="G41" s="636"/>
    </row>
    <row r="42" spans="1:7" s="580" customFormat="1" ht="10.5">
      <c r="A42" s="156"/>
      <c r="B42" s="637" t="s">
        <v>536</v>
      </c>
      <c r="C42" s="635">
        <v>-68</v>
      </c>
      <c r="D42" s="635">
        <v>-32</v>
      </c>
      <c r="E42" s="635"/>
      <c r="F42" s="635"/>
      <c r="G42" s="636"/>
    </row>
    <row r="43" spans="1:7" s="580" customFormat="1" ht="10.5">
      <c r="A43" s="156"/>
      <c r="B43" s="637" t="s">
        <v>632</v>
      </c>
      <c r="C43" s="635">
        <v>-231</v>
      </c>
      <c r="D43" s="635">
        <v>-167</v>
      </c>
      <c r="E43" s="635"/>
      <c r="F43" s="635"/>
      <c r="G43" s="636"/>
    </row>
    <row r="44" spans="1:7" s="580" customFormat="1" ht="10.5">
      <c r="A44" s="156"/>
      <c r="B44" s="637" t="s">
        <v>710</v>
      </c>
      <c r="C44" s="635">
        <v>8</v>
      </c>
      <c r="D44" s="635">
        <v>30</v>
      </c>
      <c r="E44" s="635"/>
      <c r="F44" s="635"/>
      <c r="G44" s="636"/>
    </row>
    <row r="45" spans="1:7" s="580" customFormat="1" ht="11" thickBot="1">
      <c r="A45" s="156"/>
      <c r="B45" s="637" t="s">
        <v>129</v>
      </c>
      <c r="C45" s="635">
        <v>-8</v>
      </c>
      <c r="D45" s="635">
        <v>-14</v>
      </c>
      <c r="E45" s="635"/>
      <c r="F45" s="635"/>
      <c r="G45" s="636"/>
    </row>
    <row r="46" spans="1:7" s="580" customFormat="1" ht="11" thickBot="1">
      <c r="A46" s="156"/>
      <c r="B46" s="645" t="s">
        <v>537</v>
      </c>
      <c r="C46" s="646">
        <v>2995</v>
      </c>
      <c r="D46" s="646">
        <v>-4409</v>
      </c>
      <c r="E46" s="646"/>
      <c r="F46" s="646"/>
      <c r="G46" s="647"/>
    </row>
    <row r="47" spans="1:7" s="655" customFormat="1" ht="3.5">
      <c r="A47" s="158"/>
      <c r="B47" s="652"/>
      <c r="C47" s="653"/>
      <c r="D47" s="653"/>
      <c r="E47" s="653"/>
      <c r="F47" s="653"/>
      <c r="G47" s="654"/>
    </row>
    <row r="48" spans="1:7" s="580" customFormat="1" ht="10.5">
      <c r="A48" s="156"/>
      <c r="B48" s="631" t="s">
        <v>806</v>
      </c>
      <c r="C48" s="632">
        <v>143</v>
      </c>
      <c r="D48" s="632">
        <v>-38</v>
      </c>
      <c r="E48" s="632"/>
      <c r="F48" s="632"/>
      <c r="G48" s="633"/>
    </row>
    <row r="49" spans="1:7" s="580" customFormat="1" ht="10">
      <c r="A49" s="222"/>
      <c r="B49" s="638" t="s">
        <v>551</v>
      </c>
      <c r="C49" s="639">
        <v>30</v>
      </c>
      <c r="D49" s="639">
        <v>15</v>
      </c>
      <c r="E49" s="639"/>
      <c r="F49" s="639"/>
      <c r="G49" s="640"/>
    </row>
    <row r="50" spans="1:7" s="580" customFormat="1" ht="10">
      <c r="A50" s="222"/>
      <c r="B50" s="638" t="s">
        <v>339</v>
      </c>
      <c r="C50" s="639">
        <v>2896</v>
      </c>
      <c r="D50" s="639">
        <v>3069</v>
      </c>
      <c r="E50" s="639"/>
      <c r="F50" s="639"/>
      <c r="G50" s="640"/>
    </row>
    <row r="51" spans="1:7" s="655" customFormat="1" ht="4" thickBot="1">
      <c r="A51" s="158"/>
      <c r="B51" s="656"/>
      <c r="C51" s="657"/>
      <c r="D51" s="657"/>
      <c r="E51" s="657"/>
      <c r="F51" s="657"/>
      <c r="G51" s="658"/>
    </row>
    <row r="52" spans="1:7" s="580" customFormat="1" ht="11" thickBot="1">
      <c r="A52" s="156"/>
      <c r="B52" s="645" t="s">
        <v>340</v>
      </c>
      <c r="C52" s="646">
        <v>3069</v>
      </c>
      <c r="D52" s="646">
        <v>3046</v>
      </c>
      <c r="E52" s="646"/>
      <c r="F52" s="646"/>
      <c r="G52" s="647"/>
    </row>
    <row r="53" spans="1:7" ht="12" customHeight="1">
      <c r="A53" s="85"/>
      <c r="B53" s="659" t="s">
        <v>538</v>
      </c>
      <c r="C53" s="642">
        <v>314</v>
      </c>
      <c r="D53" s="642">
        <v>375</v>
      </c>
      <c r="E53" s="642"/>
      <c r="F53" s="642"/>
      <c r="G53" s="642"/>
    </row>
    <row r="54" spans="1:7" ht="13">
      <c r="A54" s="85"/>
      <c r="B54" s="660"/>
      <c r="C54" s="661"/>
      <c r="D54" s="661"/>
      <c r="E54" s="661"/>
      <c r="F54" s="661"/>
      <c r="G54" s="661"/>
    </row>
    <row r="55" spans="1:7" ht="13">
      <c r="A55" s="85"/>
      <c r="B55" s="660" t="s">
        <v>621</v>
      </c>
      <c r="C55" s="662"/>
      <c r="D55" s="662"/>
      <c r="E55" s="662"/>
      <c r="F55" s="662"/>
      <c r="G55" s="662"/>
    </row>
    <row r="56" spans="1:7" ht="13">
      <c r="A56" s="85"/>
      <c r="B56" s="660"/>
      <c r="C56" s="662"/>
      <c r="D56" s="662"/>
      <c r="E56" s="662"/>
      <c r="F56" s="662"/>
      <c r="G56" s="662"/>
    </row>
    <row r="57" spans="1:7" ht="13">
      <c r="A57" s="85"/>
      <c r="B57" s="663"/>
      <c r="C57" s="664"/>
      <c r="D57" s="664"/>
      <c r="E57" s="664"/>
      <c r="F57" s="664"/>
      <c r="G57" s="664"/>
    </row>
    <row r="58" spans="1:7" ht="13">
      <c r="A58" s="85"/>
      <c r="B58" s="663"/>
      <c r="C58" s="664"/>
      <c r="D58" s="664"/>
      <c r="E58" s="664"/>
      <c r="F58" s="664"/>
      <c r="G58" s="664"/>
    </row>
    <row r="59" spans="1:7" ht="13">
      <c r="A59" s="85"/>
      <c r="B59" s="663"/>
      <c r="C59" s="664"/>
      <c r="D59" s="664"/>
      <c r="E59" s="664"/>
      <c r="F59" s="664"/>
      <c r="G59" s="664"/>
    </row>
    <row r="60" spans="1:7" ht="13">
      <c r="A60" s="85"/>
      <c r="B60" s="663"/>
      <c r="C60" s="664"/>
      <c r="D60" s="664"/>
      <c r="E60" s="664"/>
      <c r="F60" s="664"/>
      <c r="G60" s="664"/>
    </row>
    <row r="61" spans="1:7" ht="13">
      <c r="A61" s="85"/>
      <c r="B61" s="663"/>
      <c r="C61" s="664"/>
      <c r="D61" s="664"/>
      <c r="E61" s="664"/>
      <c r="F61" s="664"/>
      <c r="G61" s="664"/>
    </row>
    <row r="62" spans="1:7" ht="13">
      <c r="A62" s="85"/>
      <c r="B62" s="663"/>
      <c r="C62" s="664"/>
      <c r="D62" s="664"/>
      <c r="E62" s="664"/>
      <c r="F62" s="664"/>
      <c r="G62" s="664"/>
    </row>
    <row r="63" spans="1:7" ht="13">
      <c r="A63" s="85"/>
      <c r="B63" s="663"/>
      <c r="C63" s="664"/>
      <c r="D63" s="664"/>
      <c r="E63" s="664"/>
      <c r="F63" s="664"/>
      <c r="G63" s="664"/>
    </row>
    <row r="64" spans="1:7" ht="13">
      <c r="A64" s="85"/>
      <c r="B64" s="663"/>
      <c r="C64" s="664"/>
      <c r="D64" s="664"/>
      <c r="E64" s="664"/>
      <c r="F64" s="664"/>
      <c r="G64" s="664"/>
    </row>
    <row r="65" spans="1:7" ht="13">
      <c r="A65" s="85"/>
      <c r="B65" s="663"/>
      <c r="C65" s="665"/>
      <c r="D65" s="665"/>
      <c r="E65" s="665"/>
      <c r="F65" s="665"/>
      <c r="G65" s="665"/>
    </row>
    <row r="66" spans="1:7" ht="13">
      <c r="A66" s="85"/>
      <c r="B66" s="660"/>
      <c r="C66" s="665"/>
      <c r="D66" s="665"/>
      <c r="E66" s="665"/>
      <c r="F66" s="665"/>
      <c r="G66" s="665"/>
    </row>
    <row r="67" spans="1:7" ht="13">
      <c r="A67" s="85"/>
      <c r="B67" s="660"/>
      <c r="C67" s="665"/>
      <c r="D67" s="665"/>
      <c r="E67" s="665"/>
      <c r="F67" s="665"/>
      <c r="G67" s="665"/>
    </row>
    <row r="68" spans="1:7" ht="13">
      <c r="A68" s="85"/>
      <c r="B68" s="660"/>
      <c r="C68" s="665"/>
      <c r="D68" s="665"/>
      <c r="E68" s="665"/>
      <c r="F68" s="665"/>
      <c r="G68" s="665"/>
    </row>
    <row r="69" spans="1:7" ht="13">
      <c r="A69" s="85"/>
      <c r="B69" s="660"/>
      <c r="C69" s="665"/>
      <c r="D69" s="665"/>
      <c r="E69" s="665"/>
      <c r="F69" s="665"/>
      <c r="G69" s="665"/>
    </row>
    <row r="70" spans="1:7" ht="13">
      <c r="A70" s="85"/>
      <c r="B70" s="660"/>
      <c r="C70" s="665"/>
      <c r="D70" s="665"/>
      <c r="E70" s="665"/>
      <c r="F70" s="665"/>
      <c r="G70" s="665"/>
    </row>
    <row r="71" spans="1:7" ht="13">
      <c r="A71" s="85"/>
      <c r="B71" s="660"/>
      <c r="C71" s="665"/>
      <c r="D71" s="665"/>
      <c r="E71" s="665"/>
      <c r="F71" s="665"/>
      <c r="G71" s="665"/>
    </row>
    <row r="72" spans="1:7" ht="13">
      <c r="A72" s="85"/>
      <c r="B72" s="660"/>
      <c r="C72" s="665"/>
      <c r="D72" s="665"/>
      <c r="E72" s="665"/>
      <c r="F72" s="665"/>
      <c r="G72" s="665"/>
    </row>
    <row r="73" spans="1:7" ht="13">
      <c r="A73" s="85"/>
      <c r="B73" s="660"/>
      <c r="C73" s="665"/>
      <c r="D73" s="665"/>
      <c r="E73" s="665"/>
      <c r="F73" s="665"/>
      <c r="G73" s="665"/>
    </row>
    <row r="74" spans="1:7" ht="13">
      <c r="A74" s="85"/>
    </row>
    <row r="75" spans="1:7" ht="13">
      <c r="A75" s="85"/>
    </row>
    <row r="76" spans="1:7" ht="13">
      <c r="A76" s="85"/>
    </row>
    <row r="77" spans="1:7" ht="13">
      <c r="A77" s="85"/>
    </row>
    <row r="78" spans="1:7" ht="13">
      <c r="A78" s="85"/>
    </row>
    <row r="79" spans="1:7" ht="13">
      <c r="A79" s="85"/>
    </row>
    <row r="80" spans="1:7" s="625" customFormat="1" ht="13">
      <c r="A80" s="85"/>
      <c r="C80" s="623"/>
      <c r="D80" s="623"/>
      <c r="E80" s="623"/>
      <c r="F80" s="623"/>
      <c r="G80" s="623"/>
    </row>
    <row r="81" spans="1:7" s="625" customFormat="1" ht="13">
      <c r="A81" s="85"/>
      <c r="C81" s="623"/>
      <c r="D81" s="623"/>
      <c r="E81" s="623"/>
      <c r="F81" s="623"/>
      <c r="G81" s="623"/>
    </row>
  </sheetData>
  <printOptions horizontalCentered="1"/>
  <pageMargins left="0.47244094488188981" right="0.39370078740157483" top="0.98425196850393704" bottom="0.98425196850393704" header="0.51181102362204722" footer="0.51181102362204722"/>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
  <sheetViews>
    <sheetView showGridLines="0" view="pageBreakPreview" zoomScaleNormal="100" zoomScaleSheetLayoutView="100" workbookViewId="0">
      <selection activeCell="B2" sqref="B2"/>
    </sheetView>
  </sheetViews>
  <sheetFormatPr defaultRowHeight="12.5"/>
  <cols>
    <col min="16" max="16" width="1" customWidth="1"/>
  </cols>
  <sheetData>
    <row r="4" spans="1:1" ht="37.5">
      <c r="A4" s="694" t="s">
        <v>619</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
  <sheetViews>
    <sheetView showGridLines="0" view="pageBreakPreview" zoomScaleNormal="100" zoomScaleSheetLayoutView="100" workbookViewId="0">
      <selection activeCell="A4" sqref="A4"/>
    </sheetView>
  </sheetViews>
  <sheetFormatPr defaultRowHeight="12.5"/>
  <cols>
    <col min="16" max="16" width="1" customWidth="1"/>
  </cols>
  <sheetData>
    <row r="4" spans="1:1" ht="37.5">
      <c r="A4" s="694" t="s">
        <v>616</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CY52"/>
  <sheetViews>
    <sheetView view="pageBreakPreview" zoomScale="85" zoomScaleNormal="100" zoomScaleSheetLayoutView="85" workbookViewId="0">
      <pane xSplit="2" ySplit="4" topLeftCell="AV5" activePane="bottomRight" state="frozen"/>
      <selection pane="topRight" activeCell="C1" sqref="C1"/>
      <selection pane="bottomLeft" activeCell="A5" sqref="A5"/>
      <selection pane="bottomRight" activeCell="B2" sqref="B2"/>
    </sheetView>
  </sheetViews>
  <sheetFormatPr defaultColWidth="9.1796875" defaultRowHeight="14.5" outlineLevelCol="3"/>
  <cols>
    <col min="1" max="1" width="2.7265625" style="460" customWidth="1"/>
    <col min="2" max="2" width="32" style="460" customWidth="1"/>
    <col min="3" max="3" width="10.26953125" style="460" customWidth="1"/>
    <col min="4" max="4" width="9.54296875" style="460" hidden="1" customWidth="1" outlineLevel="1"/>
    <col min="5" max="7" width="9.1796875" style="460" hidden="1" customWidth="1" outlineLevel="1"/>
    <col min="8" max="8" width="9.1796875" style="460" collapsed="1"/>
    <col min="9" max="12" width="9.1796875" style="460" hidden="1" customWidth="1" outlineLevel="1"/>
    <col min="13" max="13" width="10.453125" style="460" customWidth="1" collapsed="1"/>
    <col min="14" max="17" width="9.1796875" style="460" hidden="1" customWidth="1" outlineLevel="1"/>
    <col min="18" max="18" width="10.453125" style="460" customWidth="1" collapsed="1"/>
    <col min="19" max="22" width="9.1796875" style="460" hidden="1" customWidth="1" outlineLevel="1"/>
    <col min="23" max="23" width="10.453125" style="460" customWidth="1" collapsed="1"/>
    <col min="24" max="27" width="9.1796875" style="460" hidden="1" customWidth="1" outlineLevel="1"/>
    <col min="28" max="28" width="10.26953125" style="460" customWidth="1" collapsed="1"/>
    <col min="29" max="29" width="9.54296875" style="460" hidden="1" customWidth="1" outlineLevel="1"/>
    <col min="30" max="32" width="9.1796875" style="460" hidden="1" customWidth="1" outlineLevel="1"/>
    <col min="33" max="33" width="10.26953125" style="460" customWidth="1" collapsed="1"/>
    <col min="34" max="34" width="9.54296875" style="460" hidden="1" customWidth="1" outlineLevel="1"/>
    <col min="35" max="37" width="9.1796875" style="460" hidden="1" customWidth="1" outlineLevel="1"/>
    <col min="38" max="38" width="10.26953125" style="460" customWidth="1" collapsed="1"/>
    <col min="39" max="39" width="9.54296875" style="460" hidden="1" customWidth="1" outlineLevel="1"/>
    <col min="40" max="42" width="9.1796875" style="460" hidden="1" customWidth="1" outlineLevel="1"/>
    <col min="43" max="43" width="10.26953125" style="460" customWidth="1" collapsed="1"/>
    <col min="44" max="44" width="9.54296875" style="460" hidden="1" customWidth="1" outlineLevel="1"/>
    <col min="45" max="47" width="9.1796875" style="460" hidden="1" customWidth="1" outlineLevel="1"/>
    <col min="48" max="48" width="10.26953125" style="460" customWidth="1" collapsed="1"/>
    <col min="49" max="49" width="9.54296875" style="460" hidden="1" customWidth="1" outlineLevel="1"/>
    <col min="50" max="52" width="9.1796875" style="460" hidden="1" customWidth="1" outlineLevel="1"/>
    <col min="53" max="53" width="10.26953125" style="460" customWidth="1" collapsed="1"/>
    <col min="54" max="54" width="9.54296875" style="460" hidden="1" customWidth="1" outlineLevel="1"/>
    <col min="55" max="57" width="9.1796875" style="460" hidden="1" customWidth="1" outlineLevel="1"/>
    <col min="58" max="58" width="10.26953125" style="460" customWidth="1" collapsed="1"/>
    <col min="59" max="59" width="9.54296875" style="460" customWidth="1" outlineLevel="1"/>
    <col min="60" max="62" width="9.1796875" style="460" customWidth="1" outlineLevel="1"/>
    <col min="63" max="63" width="10.26953125" style="460" customWidth="1"/>
    <col min="64" max="64" width="9.54296875" style="460" hidden="1" customWidth="1" outlineLevel="1"/>
    <col min="65" max="67" width="9.1796875" style="460" hidden="1" customWidth="1" outlineLevel="1"/>
    <col min="68" max="68" width="10.26953125" style="460" customWidth="1" collapsed="1"/>
    <col min="69" max="69" width="9.54296875" style="460" hidden="1" customWidth="1" outlineLevel="1"/>
    <col min="70" max="72" width="9.1796875" style="460" hidden="1" customWidth="1" outlineLevel="1"/>
    <col min="73" max="73" width="10.26953125" style="460" customWidth="1" collapsed="1"/>
    <col min="74" max="74" width="9.54296875" style="460" hidden="1" customWidth="1" outlineLevel="1"/>
    <col min="75" max="77" width="9.1796875" style="460" hidden="1" customWidth="1" outlineLevel="1"/>
    <col min="78" max="78" width="10.26953125" style="460" customWidth="1" collapsed="1"/>
    <col min="79" max="79" width="9.54296875" style="460" hidden="1" customWidth="1" outlineLevel="1"/>
    <col min="80" max="82" width="9.1796875" style="460" hidden="1" customWidth="1" outlineLevel="1"/>
    <col min="83" max="83" width="10.26953125" style="460" customWidth="1" collapsed="1"/>
    <col min="84" max="84" width="9.54296875" style="460" customWidth="1"/>
    <col min="85" max="87" width="9.1796875" style="460" customWidth="1"/>
    <col min="88" max="88" width="10.26953125" style="460" hidden="1" customWidth="1" outlineLevel="2"/>
    <col min="89" max="89" width="9.54296875" style="460" hidden="1" customWidth="1" outlineLevel="3"/>
    <col min="90" max="92" width="9.1796875" style="460" hidden="1" customWidth="1" outlineLevel="3"/>
    <col min="93" max="93" width="10.26953125" style="460" hidden="1" customWidth="1" outlineLevel="2" collapsed="1"/>
    <col min="94" max="94" width="9.54296875" style="460" hidden="1" customWidth="1" outlineLevel="3"/>
    <col min="95" max="97" width="9.1796875" style="460" hidden="1" customWidth="1" outlineLevel="3"/>
    <col min="98" max="98" width="10.26953125" style="460" hidden="1" customWidth="1" outlineLevel="2" collapsed="1"/>
    <col min="99" max="99" width="9.54296875" style="460" hidden="1" customWidth="1" outlineLevel="2"/>
    <col min="100" max="102" width="9.1796875" style="460" hidden="1" customWidth="1" outlineLevel="2"/>
    <col min="103" max="103" width="9.1796875" style="460" collapsed="1"/>
    <col min="104" max="16384" width="9.1796875" style="460"/>
  </cols>
  <sheetData>
    <row r="2" spans="2:102" ht="15.5">
      <c r="B2" s="516" t="s">
        <v>341</v>
      </c>
    </row>
    <row r="3" spans="2:102" ht="9" customHeight="1"/>
    <row r="4" spans="2:102" ht="21">
      <c r="B4" s="689" t="s">
        <v>342</v>
      </c>
      <c r="C4" s="788" t="s">
        <v>653</v>
      </c>
      <c r="D4" s="789"/>
      <c r="E4" s="789"/>
      <c r="F4" s="789"/>
      <c r="G4" s="790"/>
      <c r="H4" s="788" t="s">
        <v>654</v>
      </c>
      <c r="I4" s="789"/>
      <c r="J4" s="789"/>
      <c r="K4" s="789"/>
      <c r="L4" s="790"/>
      <c r="M4" s="788" t="s">
        <v>655</v>
      </c>
      <c r="N4" s="789"/>
      <c r="O4" s="789"/>
      <c r="P4" s="789"/>
      <c r="Q4" s="790"/>
      <c r="R4" s="788" t="s">
        <v>656</v>
      </c>
      <c r="S4" s="789"/>
      <c r="T4" s="789"/>
      <c r="U4" s="789"/>
      <c r="V4" s="790"/>
      <c r="W4" s="788" t="s">
        <v>657</v>
      </c>
      <c r="X4" s="789"/>
      <c r="Y4" s="789"/>
      <c r="Z4" s="789"/>
      <c r="AA4" s="790"/>
      <c r="AB4" s="788" t="s">
        <v>658</v>
      </c>
      <c r="AC4" s="789"/>
      <c r="AD4" s="789"/>
      <c r="AE4" s="789"/>
      <c r="AF4" s="790"/>
      <c r="AG4" s="788" t="s">
        <v>571</v>
      </c>
      <c r="AH4" s="789"/>
      <c r="AI4" s="789"/>
      <c r="AJ4" s="789"/>
      <c r="AK4" s="790"/>
      <c r="AL4" s="788" t="s">
        <v>572</v>
      </c>
      <c r="AM4" s="789"/>
      <c r="AN4" s="789"/>
      <c r="AO4" s="789"/>
      <c r="AP4" s="790"/>
      <c r="AQ4" s="788" t="s">
        <v>573</v>
      </c>
      <c r="AR4" s="789"/>
      <c r="AS4" s="789"/>
      <c r="AT4" s="789"/>
      <c r="AU4" s="790"/>
      <c r="AV4" s="788" t="s">
        <v>662</v>
      </c>
      <c r="AW4" s="789"/>
      <c r="AX4" s="789"/>
      <c r="AY4" s="789"/>
      <c r="AZ4" s="790"/>
      <c r="BA4" s="788" t="s">
        <v>671</v>
      </c>
      <c r="BB4" s="789"/>
      <c r="BC4" s="789"/>
      <c r="BD4" s="789"/>
      <c r="BE4" s="790"/>
      <c r="BF4" s="788" t="s">
        <v>672</v>
      </c>
      <c r="BG4" s="789"/>
      <c r="BH4" s="789"/>
      <c r="BI4" s="789"/>
      <c r="BJ4" s="790"/>
      <c r="BK4" s="788" t="s">
        <v>673</v>
      </c>
      <c r="BL4" s="789"/>
      <c r="BM4" s="789"/>
      <c r="BN4" s="789"/>
      <c r="BO4" s="790"/>
      <c r="BP4" s="788" t="s">
        <v>674</v>
      </c>
      <c r="BQ4" s="789"/>
      <c r="BR4" s="789"/>
      <c r="BS4" s="789"/>
      <c r="BT4" s="790"/>
      <c r="BU4" s="788" t="s">
        <v>713</v>
      </c>
      <c r="BV4" s="789"/>
      <c r="BW4" s="789"/>
      <c r="BX4" s="789"/>
      <c r="BY4" s="790"/>
      <c r="BZ4" s="788" t="s">
        <v>716</v>
      </c>
      <c r="CA4" s="789"/>
      <c r="CB4" s="789"/>
      <c r="CC4" s="789"/>
      <c r="CD4" s="790"/>
      <c r="CE4" s="788" t="s">
        <v>721</v>
      </c>
      <c r="CF4" s="789"/>
      <c r="CG4" s="789"/>
      <c r="CH4" s="789"/>
      <c r="CI4" s="790"/>
      <c r="CJ4" s="788" t="s">
        <v>722</v>
      </c>
      <c r="CK4" s="789"/>
      <c r="CL4" s="789"/>
      <c r="CM4" s="789"/>
      <c r="CN4" s="790"/>
      <c r="CO4" s="788" t="s">
        <v>723</v>
      </c>
      <c r="CP4" s="789"/>
      <c r="CQ4" s="789"/>
      <c r="CR4" s="789"/>
      <c r="CS4" s="790"/>
      <c r="CT4" s="788" t="s">
        <v>734</v>
      </c>
      <c r="CU4" s="789"/>
      <c r="CV4" s="789"/>
      <c r="CW4" s="789"/>
      <c r="CX4" s="790"/>
    </row>
    <row r="5" spans="2:102" ht="15" thickBot="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c r="BL5" s="461"/>
      <c r="BM5" s="461"/>
      <c r="BN5" s="461"/>
      <c r="BO5" s="461"/>
      <c r="BP5" s="461"/>
      <c r="BQ5" s="461"/>
      <c r="BR5" s="461"/>
      <c r="BS5" s="461"/>
      <c r="BT5" s="461"/>
      <c r="BU5" s="461"/>
      <c r="BV5" s="461"/>
      <c r="BW5" s="461"/>
      <c r="BX5" s="461"/>
      <c r="BY5" s="461"/>
      <c r="BZ5" s="461"/>
      <c r="CA5" s="461"/>
      <c r="CB5" s="461"/>
      <c r="CC5" s="461"/>
      <c r="CD5" s="461"/>
      <c r="CE5" s="461"/>
      <c r="CF5" s="461"/>
      <c r="CG5" s="461"/>
      <c r="CH5" s="461"/>
      <c r="CI5" s="461"/>
      <c r="CJ5" s="461"/>
      <c r="CK5" s="461"/>
      <c r="CL5" s="461"/>
      <c r="CM5" s="461"/>
      <c r="CN5" s="461"/>
      <c r="CO5" s="461"/>
      <c r="CP5" s="461"/>
      <c r="CQ5" s="461"/>
      <c r="CR5" s="461"/>
      <c r="CS5" s="461"/>
      <c r="CT5" s="461"/>
      <c r="CU5" s="461"/>
      <c r="CV5" s="461"/>
      <c r="CW5" s="461"/>
      <c r="CX5" s="461"/>
    </row>
    <row r="6" spans="2:102" ht="31.9" customHeight="1" thickBot="1">
      <c r="B6" s="462"/>
      <c r="C6" s="463" t="s">
        <v>360</v>
      </c>
      <c r="D6" s="464" t="s">
        <v>94</v>
      </c>
      <c r="E6" s="464" t="s">
        <v>361</v>
      </c>
      <c r="F6" s="464" t="s">
        <v>95</v>
      </c>
      <c r="G6" s="464" t="s">
        <v>362</v>
      </c>
      <c r="H6" s="463" t="s">
        <v>360</v>
      </c>
      <c r="I6" s="464" t="s">
        <v>94</v>
      </c>
      <c r="J6" s="464" t="s">
        <v>361</v>
      </c>
      <c r="K6" s="464" t="s">
        <v>95</v>
      </c>
      <c r="L6" s="464" t="s">
        <v>362</v>
      </c>
      <c r="M6" s="463" t="s">
        <v>360</v>
      </c>
      <c r="N6" s="464" t="s">
        <v>94</v>
      </c>
      <c r="O6" s="464" t="s">
        <v>361</v>
      </c>
      <c r="P6" s="464" t="s">
        <v>95</v>
      </c>
      <c r="Q6" s="464" t="s">
        <v>362</v>
      </c>
      <c r="R6" s="463" t="s">
        <v>360</v>
      </c>
      <c r="S6" s="464" t="s">
        <v>94</v>
      </c>
      <c r="T6" s="464" t="s">
        <v>361</v>
      </c>
      <c r="U6" s="464" t="s">
        <v>95</v>
      </c>
      <c r="V6" s="464" t="s">
        <v>362</v>
      </c>
      <c r="W6" s="463" t="s">
        <v>360</v>
      </c>
      <c r="X6" s="464" t="s">
        <v>94</v>
      </c>
      <c r="Y6" s="464" t="s">
        <v>361</v>
      </c>
      <c r="Z6" s="464" t="s">
        <v>95</v>
      </c>
      <c r="AA6" s="464" t="s">
        <v>362</v>
      </c>
      <c r="AB6" s="463" t="s">
        <v>360</v>
      </c>
      <c r="AC6" s="464" t="s">
        <v>94</v>
      </c>
      <c r="AD6" s="464" t="s">
        <v>361</v>
      </c>
      <c r="AE6" s="464" t="s">
        <v>95</v>
      </c>
      <c r="AF6" s="464" t="s">
        <v>362</v>
      </c>
      <c r="AG6" s="463" t="s">
        <v>360</v>
      </c>
      <c r="AH6" s="464" t="s">
        <v>94</v>
      </c>
      <c r="AI6" s="464" t="s">
        <v>361</v>
      </c>
      <c r="AJ6" s="464" t="s">
        <v>95</v>
      </c>
      <c r="AK6" s="464" t="s">
        <v>362</v>
      </c>
      <c r="AL6" s="463" t="s">
        <v>360</v>
      </c>
      <c r="AM6" s="464" t="s">
        <v>94</v>
      </c>
      <c r="AN6" s="464" t="s">
        <v>361</v>
      </c>
      <c r="AO6" s="464" t="s">
        <v>95</v>
      </c>
      <c r="AP6" s="464" t="s">
        <v>362</v>
      </c>
      <c r="AQ6" s="463" t="s">
        <v>360</v>
      </c>
      <c r="AR6" s="464" t="s">
        <v>94</v>
      </c>
      <c r="AS6" s="464" t="s">
        <v>361</v>
      </c>
      <c r="AT6" s="464" t="s">
        <v>95</v>
      </c>
      <c r="AU6" s="464" t="s">
        <v>362</v>
      </c>
      <c r="AV6" s="463" t="s">
        <v>360</v>
      </c>
      <c r="AW6" s="464" t="s">
        <v>94</v>
      </c>
      <c r="AX6" s="464" t="s">
        <v>361</v>
      </c>
      <c r="AY6" s="464" t="s">
        <v>95</v>
      </c>
      <c r="AZ6" s="464" t="s">
        <v>362</v>
      </c>
      <c r="BA6" s="463" t="s">
        <v>360</v>
      </c>
      <c r="BB6" s="464" t="s">
        <v>94</v>
      </c>
      <c r="BC6" s="464" t="s">
        <v>361</v>
      </c>
      <c r="BD6" s="464" t="s">
        <v>95</v>
      </c>
      <c r="BE6" s="464" t="s">
        <v>362</v>
      </c>
      <c r="BF6" s="463" t="s">
        <v>360</v>
      </c>
      <c r="BG6" s="464" t="s">
        <v>94</v>
      </c>
      <c r="BH6" s="464" t="s">
        <v>361</v>
      </c>
      <c r="BI6" s="464" t="s">
        <v>95</v>
      </c>
      <c r="BJ6" s="464" t="s">
        <v>362</v>
      </c>
      <c r="BK6" s="463" t="s">
        <v>360</v>
      </c>
      <c r="BL6" s="464" t="s">
        <v>94</v>
      </c>
      <c r="BM6" s="464" t="s">
        <v>361</v>
      </c>
      <c r="BN6" s="464" t="s">
        <v>95</v>
      </c>
      <c r="BO6" s="464" t="s">
        <v>362</v>
      </c>
      <c r="BP6" s="463" t="s">
        <v>360</v>
      </c>
      <c r="BQ6" s="464" t="s">
        <v>94</v>
      </c>
      <c r="BR6" s="464" t="s">
        <v>361</v>
      </c>
      <c r="BS6" s="464" t="s">
        <v>95</v>
      </c>
      <c r="BT6" s="464" t="s">
        <v>362</v>
      </c>
      <c r="BU6" s="463" t="s">
        <v>360</v>
      </c>
      <c r="BV6" s="464" t="s">
        <v>94</v>
      </c>
      <c r="BW6" s="464" t="s">
        <v>361</v>
      </c>
      <c r="BX6" s="464" t="s">
        <v>95</v>
      </c>
      <c r="BY6" s="464" t="s">
        <v>362</v>
      </c>
      <c r="BZ6" s="463" t="s">
        <v>360</v>
      </c>
      <c r="CA6" s="464" t="s">
        <v>94</v>
      </c>
      <c r="CB6" s="464" t="s">
        <v>361</v>
      </c>
      <c r="CC6" s="464" t="s">
        <v>95</v>
      </c>
      <c r="CD6" s="464" t="s">
        <v>362</v>
      </c>
      <c r="CE6" s="463" t="s">
        <v>360</v>
      </c>
      <c r="CF6" s="464" t="s">
        <v>94</v>
      </c>
      <c r="CG6" s="464" t="s">
        <v>361</v>
      </c>
      <c r="CH6" s="464" t="s">
        <v>95</v>
      </c>
      <c r="CI6" s="464" t="s">
        <v>362</v>
      </c>
      <c r="CJ6" s="463" t="s">
        <v>360</v>
      </c>
      <c r="CK6" s="464" t="s">
        <v>94</v>
      </c>
      <c r="CL6" s="464" t="s">
        <v>361</v>
      </c>
      <c r="CM6" s="464" t="s">
        <v>95</v>
      </c>
      <c r="CN6" s="464" t="s">
        <v>362</v>
      </c>
      <c r="CO6" s="463" t="s">
        <v>360</v>
      </c>
      <c r="CP6" s="464" t="s">
        <v>94</v>
      </c>
      <c r="CQ6" s="464" t="s">
        <v>361</v>
      </c>
      <c r="CR6" s="464" t="s">
        <v>95</v>
      </c>
      <c r="CS6" s="464" t="s">
        <v>362</v>
      </c>
      <c r="CT6" s="463" t="s">
        <v>360</v>
      </c>
      <c r="CU6" s="464" t="s">
        <v>94</v>
      </c>
      <c r="CV6" s="464" t="s">
        <v>361</v>
      </c>
      <c r="CW6" s="464" t="s">
        <v>95</v>
      </c>
      <c r="CX6" s="464" t="s">
        <v>362</v>
      </c>
    </row>
    <row r="7" spans="2:102" ht="9.75" customHeight="1" thickBot="1">
      <c r="B7" s="465"/>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c r="BJ7" s="466"/>
      <c r="BK7" s="466"/>
      <c r="BL7" s="466"/>
      <c r="BM7" s="466"/>
      <c r="BN7" s="466"/>
      <c r="BO7" s="466"/>
      <c r="BP7" s="466"/>
      <c r="BQ7" s="466"/>
      <c r="BR7" s="466"/>
      <c r="BS7" s="466"/>
      <c r="BT7" s="466"/>
      <c r="BU7" s="466"/>
      <c r="BV7" s="466"/>
      <c r="BW7" s="466"/>
      <c r="BX7" s="466"/>
      <c r="BY7" s="466"/>
      <c r="BZ7" s="466"/>
      <c r="CA7" s="466"/>
      <c r="CB7" s="466"/>
      <c r="CC7" s="466"/>
      <c r="CD7" s="466"/>
      <c r="CE7" s="466"/>
      <c r="CF7" s="466"/>
      <c r="CG7" s="466"/>
      <c r="CH7" s="466"/>
      <c r="CI7" s="466"/>
      <c r="CJ7" s="466"/>
      <c r="CK7" s="466"/>
      <c r="CL7" s="466"/>
      <c r="CM7" s="466"/>
      <c r="CN7" s="466"/>
      <c r="CO7" s="466"/>
      <c r="CP7" s="466"/>
      <c r="CQ7" s="466"/>
      <c r="CR7" s="466"/>
      <c r="CS7" s="466"/>
      <c r="CT7" s="466"/>
      <c r="CU7" s="466"/>
      <c r="CV7" s="466"/>
      <c r="CW7" s="466"/>
      <c r="CX7" s="466"/>
    </row>
    <row r="8" spans="2:102" ht="15" thickBot="1">
      <c r="B8" s="467" t="s">
        <v>344</v>
      </c>
      <c r="C8" s="470">
        <v>8225</v>
      </c>
      <c r="D8" s="470">
        <v>4075</v>
      </c>
      <c r="E8" s="470">
        <v>1847</v>
      </c>
      <c r="F8" s="470">
        <v>2223</v>
      </c>
      <c r="G8" s="470" t="s">
        <v>96</v>
      </c>
      <c r="H8" s="470">
        <v>8289</v>
      </c>
      <c r="I8" s="470">
        <v>3940</v>
      </c>
      <c r="J8" s="470">
        <v>1883</v>
      </c>
      <c r="K8" s="470">
        <v>2410</v>
      </c>
      <c r="L8" s="470" t="s">
        <v>96</v>
      </c>
      <c r="M8" s="470">
        <v>9013</v>
      </c>
      <c r="N8" s="470">
        <v>4196</v>
      </c>
      <c r="O8" s="470">
        <v>2133</v>
      </c>
      <c r="P8" s="470">
        <v>2597</v>
      </c>
      <c r="Q8" s="470" t="s">
        <v>96</v>
      </c>
      <c r="R8" s="470">
        <v>8352</v>
      </c>
      <c r="S8" s="470">
        <v>3996</v>
      </c>
      <c r="T8" s="470">
        <v>1991</v>
      </c>
      <c r="U8" s="470">
        <v>2285</v>
      </c>
      <c r="V8" s="470" t="s">
        <v>96</v>
      </c>
      <c r="W8" s="482">
        <f>C8+H8+M8+R8</f>
        <v>33879</v>
      </c>
      <c r="X8" s="470">
        <f>D8+I8+N8+S8</f>
        <v>16207</v>
      </c>
      <c r="Y8" s="470">
        <f>E8+J8+O8+T8</f>
        <v>7854</v>
      </c>
      <c r="Z8" s="470">
        <f>F8+K8+P8+U8</f>
        <v>9515</v>
      </c>
      <c r="AA8" s="470" t="s">
        <v>96</v>
      </c>
      <c r="AB8" s="470">
        <v>7683</v>
      </c>
      <c r="AC8" s="470">
        <v>3926</v>
      </c>
      <c r="AD8" s="470">
        <v>1646</v>
      </c>
      <c r="AE8" s="470">
        <v>2028</v>
      </c>
      <c r="AF8" s="470" t="s">
        <v>96</v>
      </c>
      <c r="AG8" s="470">
        <v>6192</v>
      </c>
      <c r="AH8" s="470">
        <v>3505</v>
      </c>
      <c r="AI8" s="470">
        <v>777</v>
      </c>
      <c r="AJ8" s="470">
        <v>1839</v>
      </c>
      <c r="AK8" s="470" t="s">
        <v>96</v>
      </c>
      <c r="AL8" s="470">
        <v>8219</v>
      </c>
      <c r="AM8" s="470">
        <v>4204</v>
      </c>
      <c r="AN8" s="470">
        <v>1914</v>
      </c>
      <c r="AO8" s="470">
        <v>2065</v>
      </c>
      <c r="AP8" s="470" t="s">
        <v>96</v>
      </c>
      <c r="AQ8" s="470">
        <v>7391</v>
      </c>
      <c r="AR8" s="470">
        <v>3671</v>
      </c>
      <c r="AS8" s="470">
        <v>1739</v>
      </c>
      <c r="AT8" s="470">
        <v>1915</v>
      </c>
      <c r="AU8" s="470" t="s">
        <v>96</v>
      </c>
      <c r="AV8" s="482">
        <v>29485</v>
      </c>
      <c r="AW8" s="470">
        <v>15306</v>
      </c>
      <c r="AX8" s="470">
        <v>6076</v>
      </c>
      <c r="AY8" s="470">
        <v>7847</v>
      </c>
      <c r="AZ8" s="470" t="s">
        <v>96</v>
      </c>
      <c r="BA8" s="470">
        <v>6237</v>
      </c>
      <c r="BB8" s="470">
        <v>3040</v>
      </c>
      <c r="BC8" s="470">
        <v>1640</v>
      </c>
      <c r="BD8" s="470">
        <v>1472</v>
      </c>
      <c r="BE8" s="470" t="s">
        <v>96</v>
      </c>
      <c r="BF8" s="470">
        <v>6810</v>
      </c>
      <c r="BG8" s="470">
        <v>3286</v>
      </c>
      <c r="BH8" s="470">
        <v>1615</v>
      </c>
      <c r="BI8" s="470">
        <v>1827</v>
      </c>
      <c r="BJ8" s="470" t="s">
        <v>96</v>
      </c>
      <c r="BK8" s="470">
        <v>8319</v>
      </c>
      <c r="BL8" s="470">
        <v>4139</v>
      </c>
      <c r="BM8" s="470">
        <v>1935</v>
      </c>
      <c r="BN8" s="470">
        <v>2185</v>
      </c>
      <c r="BO8" s="470" t="s">
        <v>96</v>
      </c>
      <c r="BP8" s="470">
        <v>8553</v>
      </c>
      <c r="BQ8" s="470">
        <v>4064</v>
      </c>
      <c r="BR8" s="470">
        <v>1933</v>
      </c>
      <c r="BS8" s="470">
        <v>2470</v>
      </c>
      <c r="BT8" s="470" t="s">
        <v>96</v>
      </c>
      <c r="BU8" s="482">
        <v>29919</v>
      </c>
      <c r="BV8" s="470">
        <v>14529</v>
      </c>
      <c r="BW8" s="470">
        <v>7123</v>
      </c>
      <c r="BX8" s="470">
        <v>7954</v>
      </c>
      <c r="BY8" s="470" t="s">
        <v>96</v>
      </c>
      <c r="BZ8" s="470">
        <v>8162</v>
      </c>
      <c r="CA8" s="470">
        <v>4106</v>
      </c>
      <c r="CB8" s="470">
        <v>1703</v>
      </c>
      <c r="CC8" s="470">
        <v>2263</v>
      </c>
      <c r="CD8" s="470" t="s">
        <v>96</v>
      </c>
      <c r="CE8" s="470">
        <v>7245</v>
      </c>
      <c r="CF8" s="470">
        <v>4331</v>
      </c>
      <c r="CG8" s="470">
        <v>1670</v>
      </c>
      <c r="CH8" s="470">
        <v>1163</v>
      </c>
      <c r="CI8" s="470" t="s">
        <v>96</v>
      </c>
      <c r="CJ8" s="470"/>
      <c r="CK8" s="470"/>
      <c r="CL8" s="470"/>
      <c r="CM8" s="470"/>
      <c r="CN8" s="470"/>
      <c r="CO8" s="470"/>
      <c r="CP8" s="470"/>
      <c r="CQ8" s="470"/>
      <c r="CR8" s="470"/>
      <c r="CS8" s="470"/>
      <c r="CT8" s="482"/>
      <c r="CU8" s="470"/>
      <c r="CV8" s="470"/>
      <c r="CW8" s="470"/>
      <c r="CX8" s="470"/>
    </row>
    <row r="9" spans="2:102" ht="15" thickBot="1">
      <c r="B9" s="467"/>
      <c r="C9" s="470"/>
      <c r="D9" s="470"/>
      <c r="E9" s="470"/>
      <c r="F9" s="470"/>
      <c r="G9" s="470"/>
      <c r="H9" s="470"/>
      <c r="I9" s="470"/>
      <c r="J9" s="470"/>
      <c r="K9" s="470"/>
      <c r="L9" s="470"/>
      <c r="M9" s="470"/>
      <c r="N9" s="470"/>
      <c r="O9" s="470"/>
      <c r="P9" s="470"/>
      <c r="Q9" s="470"/>
      <c r="R9" s="470"/>
      <c r="S9" s="470"/>
      <c r="T9" s="470"/>
      <c r="U9" s="470"/>
      <c r="V9" s="470"/>
      <c r="W9" s="482"/>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82"/>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82"/>
      <c r="BV9" s="470"/>
      <c r="BW9" s="470"/>
      <c r="BX9" s="470"/>
      <c r="BY9" s="470"/>
      <c r="BZ9" s="470"/>
      <c r="CA9" s="470"/>
      <c r="CB9" s="470"/>
      <c r="CC9" s="470"/>
      <c r="CD9" s="470"/>
      <c r="CE9" s="470"/>
      <c r="CF9" s="470"/>
      <c r="CG9" s="470"/>
      <c r="CH9" s="470"/>
      <c r="CI9" s="470"/>
      <c r="CJ9" s="470"/>
      <c r="CK9" s="470"/>
      <c r="CL9" s="470"/>
      <c r="CM9" s="470"/>
      <c r="CN9" s="470"/>
      <c r="CO9" s="470"/>
      <c r="CP9" s="470"/>
      <c r="CQ9" s="470"/>
      <c r="CR9" s="470"/>
      <c r="CS9" s="470"/>
      <c r="CT9" s="482"/>
      <c r="CU9" s="470"/>
      <c r="CV9" s="470"/>
      <c r="CW9" s="470"/>
      <c r="CX9" s="470"/>
    </row>
    <row r="10" spans="2:102" ht="15" thickBot="1">
      <c r="B10" s="750" t="s">
        <v>747</v>
      </c>
      <c r="C10" s="751">
        <f>SUM(C11,C14,C18,C22)</f>
        <v>6982</v>
      </c>
      <c r="D10" s="751">
        <f t="shared" ref="D10:BN10" si="0">SUM(D11,D14,D18,D22)</f>
        <v>3298</v>
      </c>
      <c r="E10" s="751">
        <f t="shared" si="0"/>
        <v>1485</v>
      </c>
      <c r="F10" s="751">
        <f t="shared" si="0"/>
        <v>2079</v>
      </c>
      <c r="G10" s="751" t="s">
        <v>96</v>
      </c>
      <c r="H10" s="751">
        <f t="shared" si="0"/>
        <v>7422</v>
      </c>
      <c r="I10" s="751">
        <f t="shared" si="0"/>
        <v>3389</v>
      </c>
      <c r="J10" s="751">
        <f t="shared" si="0"/>
        <v>1582</v>
      </c>
      <c r="K10" s="751">
        <f t="shared" si="0"/>
        <v>2349</v>
      </c>
      <c r="L10" s="751" t="s">
        <v>96</v>
      </c>
      <c r="M10" s="751">
        <f t="shared" si="0"/>
        <v>7898</v>
      </c>
      <c r="N10" s="751">
        <f t="shared" si="0"/>
        <v>3504</v>
      </c>
      <c r="O10" s="751">
        <f t="shared" si="0"/>
        <v>1811</v>
      </c>
      <c r="P10" s="751">
        <f t="shared" si="0"/>
        <v>2472</v>
      </c>
      <c r="Q10" s="751" t="s">
        <v>96</v>
      </c>
      <c r="R10" s="751">
        <f t="shared" si="0"/>
        <v>7476</v>
      </c>
      <c r="S10" s="751">
        <f t="shared" si="0"/>
        <v>3477</v>
      </c>
      <c r="T10" s="751">
        <f t="shared" si="0"/>
        <v>1677</v>
      </c>
      <c r="U10" s="751">
        <f t="shared" si="0"/>
        <v>2224</v>
      </c>
      <c r="V10" s="751" t="s">
        <v>96</v>
      </c>
      <c r="W10" s="482">
        <f t="shared" si="0"/>
        <v>29778</v>
      </c>
      <c r="X10" s="751">
        <f t="shared" si="0"/>
        <v>13668</v>
      </c>
      <c r="Y10" s="751">
        <f t="shared" si="0"/>
        <v>6555</v>
      </c>
      <c r="Z10" s="751">
        <f t="shared" si="0"/>
        <v>9124</v>
      </c>
      <c r="AA10" s="751" t="s">
        <v>96</v>
      </c>
      <c r="AB10" s="751">
        <f t="shared" si="0"/>
        <v>6601</v>
      </c>
      <c r="AC10" s="751">
        <f t="shared" si="0"/>
        <v>3200</v>
      </c>
      <c r="AD10" s="751">
        <f t="shared" si="0"/>
        <v>1354</v>
      </c>
      <c r="AE10" s="751">
        <f t="shared" si="0"/>
        <v>1896</v>
      </c>
      <c r="AF10" s="751" t="s">
        <v>96</v>
      </c>
      <c r="AG10" s="751">
        <f t="shared" si="0"/>
        <v>5524</v>
      </c>
      <c r="AH10" s="751">
        <f t="shared" si="0"/>
        <v>2839</v>
      </c>
      <c r="AI10" s="751">
        <f t="shared" si="0"/>
        <v>765</v>
      </c>
      <c r="AJ10" s="751">
        <f t="shared" si="0"/>
        <v>1796</v>
      </c>
      <c r="AK10" s="751" t="s">
        <v>96</v>
      </c>
      <c r="AL10" s="751">
        <f t="shared" si="0"/>
        <v>7204</v>
      </c>
      <c r="AM10" s="751">
        <f t="shared" si="0"/>
        <v>3584</v>
      </c>
      <c r="AN10" s="751">
        <f t="shared" si="0"/>
        <v>1606</v>
      </c>
      <c r="AO10" s="751">
        <f t="shared" si="0"/>
        <v>1954</v>
      </c>
      <c r="AP10" s="751" t="s">
        <v>96</v>
      </c>
      <c r="AQ10" s="751">
        <f t="shared" si="0"/>
        <v>6275</v>
      </c>
      <c r="AR10" s="751">
        <f t="shared" si="0"/>
        <v>2932</v>
      </c>
      <c r="AS10" s="751">
        <f t="shared" si="0"/>
        <v>1412</v>
      </c>
      <c r="AT10" s="751">
        <f t="shared" si="0"/>
        <v>1814</v>
      </c>
      <c r="AU10" s="751" t="s">
        <v>96</v>
      </c>
      <c r="AV10" s="482">
        <f t="shared" ref="AV10:AY10" si="1">SUM(AV11,AV14,AV18,AV22)</f>
        <v>25604</v>
      </c>
      <c r="AW10" s="751">
        <f t="shared" si="1"/>
        <v>12555</v>
      </c>
      <c r="AX10" s="751">
        <f t="shared" si="1"/>
        <v>5137</v>
      </c>
      <c r="AY10" s="751">
        <f t="shared" si="1"/>
        <v>7460</v>
      </c>
      <c r="AZ10" s="751" t="s">
        <v>96</v>
      </c>
      <c r="BA10" s="751">
        <f t="shared" si="0"/>
        <v>5296</v>
      </c>
      <c r="BB10" s="751">
        <f t="shared" si="0"/>
        <v>2424</v>
      </c>
      <c r="BC10" s="751">
        <f>SUM(BC11,BC14,BC18,BC22)</f>
        <v>1342</v>
      </c>
      <c r="BD10" s="751">
        <f t="shared" si="0"/>
        <v>1456</v>
      </c>
      <c r="BE10" s="751" t="s">
        <v>96</v>
      </c>
      <c r="BF10" s="751">
        <f t="shared" si="0"/>
        <v>6394</v>
      </c>
      <c r="BG10" s="751">
        <f t="shared" si="0"/>
        <v>3063</v>
      </c>
      <c r="BH10" s="751">
        <f t="shared" si="0"/>
        <v>1348</v>
      </c>
      <c r="BI10" s="751">
        <f t="shared" si="0"/>
        <v>1841</v>
      </c>
      <c r="BJ10" s="751" t="s">
        <v>96</v>
      </c>
      <c r="BK10" s="751">
        <f t="shared" si="0"/>
        <v>7483</v>
      </c>
      <c r="BL10" s="751">
        <f t="shared" si="0"/>
        <v>3570</v>
      </c>
      <c r="BM10" s="751">
        <f t="shared" si="0"/>
        <v>1628</v>
      </c>
      <c r="BN10" s="751">
        <f t="shared" si="0"/>
        <v>2213</v>
      </c>
      <c r="BO10" s="751" t="s">
        <v>96</v>
      </c>
      <c r="BP10" s="751">
        <f t="shared" ref="BP10:CC10" si="2">SUM(BP11,BP14,BP18,BP22)</f>
        <v>7417</v>
      </c>
      <c r="BQ10" s="751">
        <f t="shared" si="2"/>
        <v>3370</v>
      </c>
      <c r="BR10" s="751">
        <f t="shared" si="2"/>
        <v>1587</v>
      </c>
      <c r="BS10" s="751">
        <f t="shared" si="2"/>
        <v>2373</v>
      </c>
      <c r="BT10" s="751" t="s">
        <v>96</v>
      </c>
      <c r="BU10" s="482">
        <f t="shared" ref="BU10:BX10" si="3">SUM(BU11,BU14,BU18,BU22)</f>
        <v>26590</v>
      </c>
      <c r="BV10" s="751">
        <f t="shared" si="3"/>
        <v>12427</v>
      </c>
      <c r="BW10" s="751">
        <f t="shared" si="3"/>
        <v>5905</v>
      </c>
      <c r="BX10" s="751">
        <f t="shared" si="3"/>
        <v>7883</v>
      </c>
      <c r="BY10" s="751" t="s">
        <v>96</v>
      </c>
      <c r="BZ10" s="751">
        <f t="shared" si="2"/>
        <v>6747</v>
      </c>
      <c r="CA10" s="751">
        <f t="shared" si="2"/>
        <v>3136</v>
      </c>
      <c r="CB10" s="751">
        <f t="shared" si="2"/>
        <v>1349</v>
      </c>
      <c r="CC10" s="751">
        <f t="shared" si="2"/>
        <v>2137</v>
      </c>
      <c r="CD10" s="751" t="s">
        <v>96</v>
      </c>
      <c r="CE10" s="751">
        <v>6448</v>
      </c>
      <c r="CF10" s="751">
        <v>3603</v>
      </c>
      <c r="CG10" s="751">
        <v>1361</v>
      </c>
      <c r="CH10" s="751">
        <v>1282</v>
      </c>
      <c r="CI10" s="751" t="s">
        <v>96</v>
      </c>
      <c r="CJ10" s="751"/>
      <c r="CK10" s="751"/>
      <c r="CL10" s="751"/>
      <c r="CM10" s="751"/>
      <c r="CN10" s="751"/>
      <c r="CO10" s="751"/>
      <c r="CP10" s="751"/>
      <c r="CQ10" s="751"/>
      <c r="CR10" s="751"/>
      <c r="CS10" s="751"/>
      <c r="CT10" s="751"/>
      <c r="CU10" s="470"/>
      <c r="CV10" s="470"/>
      <c r="CW10" s="470"/>
      <c r="CX10" s="470"/>
    </row>
    <row r="11" spans="2:102">
      <c r="B11" s="194" t="s">
        <v>748</v>
      </c>
      <c r="C11" s="752">
        <f>SUM(C12:C13)</f>
        <v>1714</v>
      </c>
      <c r="D11" s="752">
        <f t="shared" ref="D11:BN11" si="4">SUM(D12:D13)</f>
        <v>727</v>
      </c>
      <c r="E11" s="752">
        <f t="shared" si="4"/>
        <v>374</v>
      </c>
      <c r="F11" s="752">
        <f t="shared" si="4"/>
        <v>626</v>
      </c>
      <c r="G11" s="752" t="s">
        <v>96</v>
      </c>
      <c r="H11" s="752">
        <f t="shared" si="4"/>
        <v>1881</v>
      </c>
      <c r="I11" s="752">
        <f t="shared" si="4"/>
        <v>792</v>
      </c>
      <c r="J11" s="752">
        <f t="shared" si="4"/>
        <v>435</v>
      </c>
      <c r="K11" s="752">
        <f t="shared" si="4"/>
        <v>667</v>
      </c>
      <c r="L11" s="752" t="s">
        <v>96</v>
      </c>
      <c r="M11" s="752">
        <f t="shared" si="4"/>
        <v>1937</v>
      </c>
      <c r="N11" s="752">
        <f t="shared" si="4"/>
        <v>783</v>
      </c>
      <c r="O11" s="752">
        <f t="shared" si="4"/>
        <v>469</v>
      </c>
      <c r="P11" s="752">
        <f t="shared" si="4"/>
        <v>700</v>
      </c>
      <c r="Q11" s="752" t="s">
        <v>96</v>
      </c>
      <c r="R11" s="752">
        <f t="shared" si="4"/>
        <v>1852</v>
      </c>
      <c r="S11" s="752">
        <f t="shared" si="4"/>
        <v>769</v>
      </c>
      <c r="T11" s="752">
        <f t="shared" si="4"/>
        <v>463</v>
      </c>
      <c r="U11" s="752">
        <f t="shared" si="4"/>
        <v>645</v>
      </c>
      <c r="V11" s="752" t="s">
        <v>96</v>
      </c>
      <c r="W11" s="483">
        <f t="shared" si="4"/>
        <v>7384</v>
      </c>
      <c r="X11" s="752">
        <f t="shared" si="4"/>
        <v>3071</v>
      </c>
      <c r="Y11" s="752">
        <f t="shared" si="4"/>
        <v>1741</v>
      </c>
      <c r="Z11" s="752">
        <f t="shared" si="4"/>
        <v>2638</v>
      </c>
      <c r="AA11" s="752" t="s">
        <v>96</v>
      </c>
      <c r="AB11" s="752">
        <f t="shared" si="4"/>
        <v>1667</v>
      </c>
      <c r="AC11" s="752">
        <f t="shared" si="4"/>
        <v>751</v>
      </c>
      <c r="AD11" s="752">
        <f t="shared" si="4"/>
        <v>357</v>
      </c>
      <c r="AE11" s="752">
        <f t="shared" si="4"/>
        <v>567</v>
      </c>
      <c r="AF11" s="752" t="s">
        <v>96</v>
      </c>
      <c r="AG11" s="752">
        <f t="shared" si="4"/>
        <v>1432</v>
      </c>
      <c r="AH11" s="752">
        <f t="shared" si="4"/>
        <v>625</v>
      </c>
      <c r="AI11" s="752">
        <f t="shared" si="4"/>
        <v>282</v>
      </c>
      <c r="AJ11" s="752">
        <f t="shared" si="4"/>
        <v>530</v>
      </c>
      <c r="AK11" s="752" t="s">
        <v>96</v>
      </c>
      <c r="AL11" s="752">
        <f t="shared" si="4"/>
        <v>1834</v>
      </c>
      <c r="AM11" s="752">
        <f t="shared" si="4"/>
        <v>825</v>
      </c>
      <c r="AN11" s="752">
        <f t="shared" si="4"/>
        <v>435</v>
      </c>
      <c r="AO11" s="752">
        <f t="shared" si="4"/>
        <v>583</v>
      </c>
      <c r="AP11" s="752" t="s">
        <v>96</v>
      </c>
      <c r="AQ11" s="752">
        <f t="shared" si="4"/>
        <v>1504</v>
      </c>
      <c r="AR11" s="752">
        <f t="shared" si="4"/>
        <v>619</v>
      </c>
      <c r="AS11" s="752">
        <f t="shared" si="4"/>
        <v>331</v>
      </c>
      <c r="AT11" s="752">
        <f t="shared" si="4"/>
        <v>554</v>
      </c>
      <c r="AU11" s="752" t="s">
        <v>96</v>
      </c>
      <c r="AV11" s="483">
        <f t="shared" ref="AV11:AY11" si="5">SUM(AV12:AV13)</f>
        <v>6437</v>
      </c>
      <c r="AW11" s="752">
        <f t="shared" si="5"/>
        <v>2820</v>
      </c>
      <c r="AX11" s="752">
        <f t="shared" si="5"/>
        <v>1405</v>
      </c>
      <c r="AY11" s="752">
        <f t="shared" si="5"/>
        <v>2234</v>
      </c>
      <c r="AZ11" s="752" t="s">
        <v>96</v>
      </c>
      <c r="BA11" s="752">
        <f t="shared" si="4"/>
        <v>1308</v>
      </c>
      <c r="BB11" s="752">
        <f t="shared" si="4"/>
        <v>521</v>
      </c>
      <c r="BC11" s="752">
        <f t="shared" si="4"/>
        <v>338</v>
      </c>
      <c r="BD11" s="752">
        <f t="shared" si="4"/>
        <v>459</v>
      </c>
      <c r="BE11" s="752" t="s">
        <v>96</v>
      </c>
      <c r="BF11" s="752">
        <f t="shared" si="4"/>
        <v>1717</v>
      </c>
      <c r="BG11" s="752">
        <f t="shared" si="4"/>
        <v>740</v>
      </c>
      <c r="BH11" s="752">
        <f t="shared" si="4"/>
        <v>388</v>
      </c>
      <c r="BI11" s="752">
        <f t="shared" si="4"/>
        <v>589</v>
      </c>
      <c r="BJ11" s="752" t="s">
        <v>96</v>
      </c>
      <c r="BK11" s="752">
        <f t="shared" si="4"/>
        <v>1927</v>
      </c>
      <c r="BL11" s="752">
        <f t="shared" si="4"/>
        <v>828</v>
      </c>
      <c r="BM11" s="752">
        <f t="shared" si="4"/>
        <v>467</v>
      </c>
      <c r="BN11" s="752">
        <f t="shared" si="4"/>
        <v>694</v>
      </c>
      <c r="BO11" s="752" t="s">
        <v>96</v>
      </c>
      <c r="BP11" s="752">
        <f t="shared" ref="BP11:CC11" si="6">SUM(BP12:BP13)</f>
        <v>1872</v>
      </c>
      <c r="BQ11" s="752">
        <f t="shared" si="6"/>
        <v>751</v>
      </c>
      <c r="BR11" s="752">
        <f t="shared" si="6"/>
        <v>449</v>
      </c>
      <c r="BS11" s="752">
        <f t="shared" si="6"/>
        <v>740</v>
      </c>
      <c r="BT11" s="752" t="s">
        <v>96</v>
      </c>
      <c r="BU11" s="483">
        <f t="shared" ref="BU11:BX11" si="7">SUM(BU12:BU13)</f>
        <v>6824</v>
      </c>
      <c r="BV11" s="752">
        <f t="shared" si="7"/>
        <v>2840</v>
      </c>
      <c r="BW11" s="752">
        <f t="shared" si="7"/>
        <v>1642</v>
      </c>
      <c r="BX11" s="752">
        <f t="shared" si="7"/>
        <v>2482</v>
      </c>
      <c r="BY11" s="752" t="s">
        <v>96</v>
      </c>
      <c r="BZ11" s="752">
        <f t="shared" si="6"/>
        <v>1672</v>
      </c>
      <c r="CA11" s="752">
        <f t="shared" si="6"/>
        <v>716</v>
      </c>
      <c r="CB11" s="752">
        <f t="shared" si="6"/>
        <v>332</v>
      </c>
      <c r="CC11" s="752">
        <f t="shared" si="6"/>
        <v>656</v>
      </c>
      <c r="CD11" s="752" t="s">
        <v>96</v>
      </c>
      <c r="CE11" s="752">
        <v>1472</v>
      </c>
      <c r="CF11" s="752">
        <v>792</v>
      </c>
      <c r="CG11" s="752">
        <v>348</v>
      </c>
      <c r="CH11" s="752">
        <v>324</v>
      </c>
      <c r="CI11" s="752" t="s">
        <v>96</v>
      </c>
      <c r="CJ11" s="752"/>
      <c r="CK11" s="752"/>
      <c r="CL11" s="752"/>
      <c r="CM11" s="752"/>
      <c r="CN11" s="752"/>
      <c r="CO11" s="752"/>
      <c r="CP11" s="752"/>
      <c r="CQ11" s="752"/>
      <c r="CR11" s="752"/>
      <c r="CS11" s="752"/>
      <c r="CT11" s="752"/>
      <c r="CU11" s="475"/>
      <c r="CV11" s="475"/>
      <c r="CW11" s="475"/>
      <c r="CX11" s="475"/>
    </row>
    <row r="12" spans="2:102">
      <c r="B12" s="753" t="s">
        <v>749</v>
      </c>
      <c r="C12" s="754">
        <v>1574</v>
      </c>
      <c r="D12" s="754">
        <v>674</v>
      </c>
      <c r="E12" s="754">
        <v>345</v>
      </c>
      <c r="F12" s="754">
        <v>555</v>
      </c>
      <c r="G12" s="754" t="s">
        <v>96</v>
      </c>
      <c r="H12" s="754">
        <v>1717</v>
      </c>
      <c r="I12" s="754">
        <v>731</v>
      </c>
      <c r="J12" s="754">
        <v>401</v>
      </c>
      <c r="K12" s="754">
        <v>585</v>
      </c>
      <c r="L12" s="754" t="s">
        <v>96</v>
      </c>
      <c r="M12" s="754">
        <v>1742</v>
      </c>
      <c r="N12" s="754">
        <v>701</v>
      </c>
      <c r="O12" s="754">
        <v>425</v>
      </c>
      <c r="P12" s="754">
        <v>615</v>
      </c>
      <c r="Q12" s="754" t="s">
        <v>96</v>
      </c>
      <c r="R12" s="754">
        <v>1701</v>
      </c>
      <c r="S12" s="754">
        <v>705</v>
      </c>
      <c r="T12" s="754">
        <v>429</v>
      </c>
      <c r="U12" s="754">
        <v>575</v>
      </c>
      <c r="V12" s="754" t="s">
        <v>96</v>
      </c>
      <c r="W12" s="755">
        <f>SUM(C12,H12,M12,R12)</f>
        <v>6734</v>
      </c>
      <c r="X12" s="754">
        <f t="shared" ref="X12:Z13" si="8">SUM(D12,I12,N12,S12)</f>
        <v>2811</v>
      </c>
      <c r="Y12" s="754">
        <f t="shared" si="8"/>
        <v>1600</v>
      </c>
      <c r="Z12" s="754">
        <f t="shared" si="8"/>
        <v>2330</v>
      </c>
      <c r="AA12" s="754" t="s">
        <v>96</v>
      </c>
      <c r="AB12" s="754">
        <v>1519</v>
      </c>
      <c r="AC12" s="754">
        <v>675</v>
      </c>
      <c r="AD12" s="754">
        <v>331</v>
      </c>
      <c r="AE12" s="754">
        <v>512</v>
      </c>
      <c r="AF12" s="754" t="s">
        <v>96</v>
      </c>
      <c r="AG12" s="754">
        <v>1269</v>
      </c>
      <c r="AH12" s="754">
        <v>551</v>
      </c>
      <c r="AI12" s="754">
        <v>248</v>
      </c>
      <c r="AJ12" s="754">
        <v>470</v>
      </c>
      <c r="AK12" s="754" t="s">
        <v>96</v>
      </c>
      <c r="AL12" s="754">
        <v>1666</v>
      </c>
      <c r="AM12" s="754">
        <v>747</v>
      </c>
      <c r="AN12" s="754">
        <v>402</v>
      </c>
      <c r="AO12" s="754">
        <v>517</v>
      </c>
      <c r="AP12" s="754" t="s">
        <v>96</v>
      </c>
      <c r="AQ12" s="754">
        <v>1387</v>
      </c>
      <c r="AR12" s="754">
        <v>566</v>
      </c>
      <c r="AS12" s="754">
        <v>310</v>
      </c>
      <c r="AT12" s="754">
        <v>508</v>
      </c>
      <c r="AU12" s="754" t="s">
        <v>96</v>
      </c>
      <c r="AV12" s="755">
        <f>SUM(AB12,AG12,AL12,AQ12)</f>
        <v>5841</v>
      </c>
      <c r="AW12" s="754">
        <f t="shared" ref="AW12:AY13" si="9">SUM(AC12,AH12,AM12,AR12)</f>
        <v>2539</v>
      </c>
      <c r="AX12" s="754">
        <f t="shared" si="9"/>
        <v>1291</v>
      </c>
      <c r="AY12" s="754">
        <f t="shared" si="9"/>
        <v>2007</v>
      </c>
      <c r="AZ12" s="754" t="s">
        <v>96</v>
      </c>
      <c r="BA12" s="754">
        <v>1215</v>
      </c>
      <c r="BB12" s="754">
        <v>488</v>
      </c>
      <c r="BC12" s="754">
        <v>307</v>
      </c>
      <c r="BD12" s="754">
        <v>420</v>
      </c>
      <c r="BE12" s="754" t="s">
        <v>96</v>
      </c>
      <c r="BF12" s="754">
        <v>1540</v>
      </c>
      <c r="BG12" s="754">
        <v>647</v>
      </c>
      <c r="BH12" s="754">
        <v>360</v>
      </c>
      <c r="BI12" s="754">
        <v>532</v>
      </c>
      <c r="BJ12" s="754" t="s">
        <v>96</v>
      </c>
      <c r="BK12" s="754">
        <v>1755</v>
      </c>
      <c r="BL12" s="754">
        <v>756</v>
      </c>
      <c r="BM12" s="754">
        <v>424</v>
      </c>
      <c r="BN12" s="754">
        <v>626</v>
      </c>
      <c r="BO12" s="754" t="s">
        <v>96</v>
      </c>
      <c r="BP12" s="754">
        <v>1756</v>
      </c>
      <c r="BQ12" s="754">
        <v>707</v>
      </c>
      <c r="BR12" s="754">
        <v>420</v>
      </c>
      <c r="BS12" s="754">
        <v>687</v>
      </c>
      <c r="BT12" s="754" t="s">
        <v>96</v>
      </c>
      <c r="BU12" s="755">
        <f>SUM(BA12,BF12,BK12,BP12)</f>
        <v>6266</v>
      </c>
      <c r="BV12" s="754">
        <f t="shared" ref="BV12:BX13" si="10">SUM(BB12,BG12,BL12,BQ12)</f>
        <v>2598</v>
      </c>
      <c r="BW12" s="754">
        <f t="shared" si="10"/>
        <v>1511</v>
      </c>
      <c r="BX12" s="754">
        <f t="shared" si="10"/>
        <v>2265</v>
      </c>
      <c r="BY12" s="754" t="s">
        <v>96</v>
      </c>
      <c r="BZ12" s="754">
        <v>1562</v>
      </c>
      <c r="CA12" s="754">
        <v>671</v>
      </c>
      <c r="CB12" s="754">
        <v>311</v>
      </c>
      <c r="CC12" s="754">
        <v>602</v>
      </c>
      <c r="CD12" s="754" t="s">
        <v>96</v>
      </c>
      <c r="CE12" s="754">
        <v>1356</v>
      </c>
      <c r="CF12" s="754">
        <v>723</v>
      </c>
      <c r="CG12" s="754">
        <v>325</v>
      </c>
      <c r="CH12" s="754">
        <v>297</v>
      </c>
      <c r="CI12" s="754" t="s">
        <v>96</v>
      </c>
      <c r="CJ12" s="754"/>
      <c r="CK12" s="754"/>
      <c r="CL12" s="754"/>
      <c r="CM12" s="754"/>
      <c r="CN12" s="754"/>
      <c r="CO12" s="754"/>
      <c r="CP12" s="754"/>
      <c r="CQ12" s="754"/>
      <c r="CR12" s="754"/>
      <c r="CS12" s="754"/>
      <c r="CT12" s="754"/>
      <c r="CU12" s="480"/>
      <c r="CV12" s="480"/>
      <c r="CW12" s="480"/>
      <c r="CX12" s="480"/>
    </row>
    <row r="13" spans="2:102">
      <c r="B13" s="756" t="s">
        <v>737</v>
      </c>
      <c r="C13" s="757">
        <v>140</v>
      </c>
      <c r="D13" s="757">
        <v>53</v>
      </c>
      <c r="E13" s="757">
        <v>29</v>
      </c>
      <c r="F13" s="757">
        <v>71</v>
      </c>
      <c r="G13" s="757" t="s">
        <v>96</v>
      </c>
      <c r="H13" s="757">
        <v>164</v>
      </c>
      <c r="I13" s="757">
        <v>61</v>
      </c>
      <c r="J13" s="757">
        <v>34</v>
      </c>
      <c r="K13" s="757">
        <v>82</v>
      </c>
      <c r="L13" s="757" t="s">
        <v>96</v>
      </c>
      <c r="M13" s="757">
        <v>195</v>
      </c>
      <c r="N13" s="757">
        <v>82</v>
      </c>
      <c r="O13" s="757">
        <v>44</v>
      </c>
      <c r="P13" s="757">
        <v>85</v>
      </c>
      <c r="Q13" s="757" t="s">
        <v>96</v>
      </c>
      <c r="R13" s="757">
        <v>151</v>
      </c>
      <c r="S13" s="757">
        <v>64</v>
      </c>
      <c r="T13" s="757">
        <v>34</v>
      </c>
      <c r="U13" s="757">
        <v>70</v>
      </c>
      <c r="V13" s="757" t="s">
        <v>96</v>
      </c>
      <c r="W13" s="758">
        <f>SUM(C13,H13,M13,R13)</f>
        <v>650</v>
      </c>
      <c r="X13" s="757">
        <f t="shared" si="8"/>
        <v>260</v>
      </c>
      <c r="Y13" s="757">
        <f t="shared" si="8"/>
        <v>141</v>
      </c>
      <c r="Z13" s="757">
        <f t="shared" si="8"/>
        <v>308</v>
      </c>
      <c r="AA13" s="757" t="s">
        <v>96</v>
      </c>
      <c r="AB13" s="757">
        <v>148</v>
      </c>
      <c r="AC13" s="757">
        <v>76</v>
      </c>
      <c r="AD13" s="757">
        <v>26</v>
      </c>
      <c r="AE13" s="757">
        <v>55</v>
      </c>
      <c r="AF13" s="757" t="s">
        <v>96</v>
      </c>
      <c r="AG13" s="757">
        <v>163</v>
      </c>
      <c r="AH13" s="757">
        <v>74</v>
      </c>
      <c r="AI13" s="757">
        <v>34</v>
      </c>
      <c r="AJ13" s="757">
        <v>60</v>
      </c>
      <c r="AK13" s="757" t="s">
        <v>96</v>
      </c>
      <c r="AL13" s="757">
        <v>168</v>
      </c>
      <c r="AM13" s="757">
        <v>78</v>
      </c>
      <c r="AN13" s="757">
        <v>33</v>
      </c>
      <c r="AO13" s="757">
        <v>66</v>
      </c>
      <c r="AP13" s="757" t="s">
        <v>96</v>
      </c>
      <c r="AQ13" s="757">
        <v>117</v>
      </c>
      <c r="AR13" s="757">
        <v>53</v>
      </c>
      <c r="AS13" s="757">
        <v>21</v>
      </c>
      <c r="AT13" s="757">
        <v>46</v>
      </c>
      <c r="AU13" s="757" t="s">
        <v>96</v>
      </c>
      <c r="AV13" s="758">
        <f>SUM(AB13,AG13,AL13,AQ13)</f>
        <v>596</v>
      </c>
      <c r="AW13" s="757">
        <f t="shared" si="9"/>
        <v>281</v>
      </c>
      <c r="AX13" s="757">
        <f t="shared" si="9"/>
        <v>114</v>
      </c>
      <c r="AY13" s="757">
        <f t="shared" si="9"/>
        <v>227</v>
      </c>
      <c r="AZ13" s="757" t="s">
        <v>96</v>
      </c>
      <c r="BA13" s="757">
        <v>93</v>
      </c>
      <c r="BB13" s="757">
        <v>33</v>
      </c>
      <c r="BC13" s="757">
        <v>31</v>
      </c>
      <c r="BD13" s="757">
        <v>39</v>
      </c>
      <c r="BE13" s="757" t="s">
        <v>96</v>
      </c>
      <c r="BF13" s="757">
        <v>177</v>
      </c>
      <c r="BG13" s="757">
        <v>93</v>
      </c>
      <c r="BH13" s="757">
        <v>28</v>
      </c>
      <c r="BI13" s="757">
        <v>57</v>
      </c>
      <c r="BJ13" s="757" t="s">
        <v>96</v>
      </c>
      <c r="BK13" s="757">
        <v>172</v>
      </c>
      <c r="BL13" s="757">
        <v>72</v>
      </c>
      <c r="BM13" s="757">
        <v>43</v>
      </c>
      <c r="BN13" s="757">
        <v>68</v>
      </c>
      <c r="BO13" s="757" t="s">
        <v>96</v>
      </c>
      <c r="BP13" s="757">
        <v>116</v>
      </c>
      <c r="BQ13" s="757">
        <v>44</v>
      </c>
      <c r="BR13" s="757">
        <v>29</v>
      </c>
      <c r="BS13" s="757">
        <v>53</v>
      </c>
      <c r="BT13" s="757" t="s">
        <v>96</v>
      </c>
      <c r="BU13" s="758">
        <f>SUM(BA13,BF13,BK13,BP13)</f>
        <v>558</v>
      </c>
      <c r="BV13" s="757">
        <f t="shared" si="10"/>
        <v>242</v>
      </c>
      <c r="BW13" s="757">
        <f t="shared" si="10"/>
        <v>131</v>
      </c>
      <c r="BX13" s="757">
        <f t="shared" si="10"/>
        <v>217</v>
      </c>
      <c r="BY13" s="757" t="s">
        <v>96</v>
      </c>
      <c r="BZ13" s="757">
        <v>110</v>
      </c>
      <c r="CA13" s="757">
        <v>45</v>
      </c>
      <c r="CB13" s="757">
        <v>21</v>
      </c>
      <c r="CC13" s="757">
        <v>54</v>
      </c>
      <c r="CD13" s="757" t="s">
        <v>96</v>
      </c>
      <c r="CE13" s="757">
        <v>116</v>
      </c>
      <c r="CF13" s="757">
        <v>69</v>
      </c>
      <c r="CG13" s="757">
        <v>23</v>
      </c>
      <c r="CH13" s="757">
        <v>27</v>
      </c>
      <c r="CI13" s="757" t="s">
        <v>96</v>
      </c>
      <c r="CJ13" s="757"/>
      <c r="CK13" s="757"/>
      <c r="CL13" s="757"/>
      <c r="CM13" s="757"/>
      <c r="CN13" s="757"/>
      <c r="CO13" s="757"/>
      <c r="CP13" s="757"/>
      <c r="CQ13" s="757"/>
      <c r="CR13" s="757"/>
      <c r="CS13" s="757"/>
      <c r="CT13" s="757"/>
      <c r="CU13" s="480"/>
      <c r="CV13" s="480"/>
      <c r="CW13" s="480"/>
      <c r="CX13" s="480"/>
    </row>
    <row r="14" spans="2:102">
      <c r="B14" s="194" t="s">
        <v>750</v>
      </c>
      <c r="C14" s="752">
        <f>SUM(C15:C17)</f>
        <v>3867</v>
      </c>
      <c r="D14" s="752">
        <f t="shared" ref="D14:F14" si="11">SUM(D15:D17)</f>
        <v>2009</v>
      </c>
      <c r="E14" s="752">
        <f t="shared" si="11"/>
        <v>866</v>
      </c>
      <c r="F14" s="752">
        <f t="shared" si="11"/>
        <v>986</v>
      </c>
      <c r="G14" s="752" t="s">
        <v>96</v>
      </c>
      <c r="H14" s="752">
        <f t="shared" ref="H14:K14" si="12">SUM(H15:H17)</f>
        <v>4077</v>
      </c>
      <c r="I14" s="752">
        <f t="shared" si="12"/>
        <v>2056</v>
      </c>
      <c r="J14" s="752">
        <f t="shared" si="12"/>
        <v>904</v>
      </c>
      <c r="K14" s="752">
        <f t="shared" si="12"/>
        <v>1114</v>
      </c>
      <c r="L14" s="752" t="s">
        <v>96</v>
      </c>
      <c r="M14" s="752">
        <f t="shared" ref="M14:P14" si="13">SUM(M15:M17)</f>
        <v>4285</v>
      </c>
      <c r="N14" s="752">
        <f t="shared" si="13"/>
        <v>2063</v>
      </c>
      <c r="O14" s="752">
        <f t="shared" si="13"/>
        <v>1049</v>
      </c>
      <c r="P14" s="752">
        <f t="shared" si="13"/>
        <v>1158</v>
      </c>
      <c r="Q14" s="752" t="s">
        <v>96</v>
      </c>
      <c r="R14" s="752">
        <f t="shared" ref="R14:U14" si="14">SUM(R15:R17)</f>
        <v>4060</v>
      </c>
      <c r="S14" s="752">
        <f t="shared" si="14"/>
        <v>2004</v>
      </c>
      <c r="T14" s="752">
        <f t="shared" si="14"/>
        <v>976</v>
      </c>
      <c r="U14" s="752">
        <f t="shared" si="14"/>
        <v>1069</v>
      </c>
      <c r="V14" s="752" t="s">
        <v>96</v>
      </c>
      <c r="W14" s="483">
        <f t="shared" ref="W14:Z14" si="15">SUM(W15:W17)</f>
        <v>16289</v>
      </c>
      <c r="X14" s="752">
        <f t="shared" si="15"/>
        <v>8132</v>
      </c>
      <c r="Y14" s="752">
        <f t="shared" si="15"/>
        <v>3795</v>
      </c>
      <c r="Z14" s="752">
        <f t="shared" si="15"/>
        <v>4327</v>
      </c>
      <c r="AA14" s="752" t="s">
        <v>96</v>
      </c>
      <c r="AB14" s="752">
        <f t="shared" ref="AB14:AE14" si="16">SUM(AB15:AB17)</f>
        <v>3675</v>
      </c>
      <c r="AC14" s="752">
        <f t="shared" si="16"/>
        <v>1944</v>
      </c>
      <c r="AD14" s="752">
        <f t="shared" si="16"/>
        <v>813</v>
      </c>
      <c r="AE14" s="752">
        <f t="shared" si="16"/>
        <v>898</v>
      </c>
      <c r="AF14" s="752" t="s">
        <v>96</v>
      </c>
      <c r="AG14" s="752">
        <f t="shared" ref="AG14:AJ14" si="17">SUM(AG15:AG17)</f>
        <v>2994</v>
      </c>
      <c r="AH14" s="752">
        <f t="shared" si="17"/>
        <v>1731</v>
      </c>
      <c r="AI14" s="752">
        <f t="shared" si="17"/>
        <v>376</v>
      </c>
      <c r="AJ14" s="752">
        <f t="shared" si="17"/>
        <v>880</v>
      </c>
      <c r="AK14" s="752" t="s">
        <v>96</v>
      </c>
      <c r="AL14" s="752">
        <f t="shared" ref="AL14:AO14" si="18">SUM(AL15:AL17)</f>
        <v>3916</v>
      </c>
      <c r="AM14" s="752">
        <f t="shared" si="18"/>
        <v>2059</v>
      </c>
      <c r="AN14" s="752">
        <f t="shared" si="18"/>
        <v>916</v>
      </c>
      <c r="AO14" s="752">
        <f t="shared" si="18"/>
        <v>928</v>
      </c>
      <c r="AP14" s="752" t="s">
        <v>96</v>
      </c>
      <c r="AQ14" s="752">
        <f t="shared" ref="AQ14:AT14" si="19">SUM(AQ15:AQ17)</f>
        <v>3354</v>
      </c>
      <c r="AR14" s="752">
        <f t="shared" si="19"/>
        <v>1665</v>
      </c>
      <c r="AS14" s="752">
        <f t="shared" si="19"/>
        <v>827</v>
      </c>
      <c r="AT14" s="752">
        <f t="shared" si="19"/>
        <v>849</v>
      </c>
      <c r="AU14" s="752" t="s">
        <v>96</v>
      </c>
      <c r="AV14" s="483">
        <f t="shared" ref="AV14:AY14" si="20">SUM(AV15:AV17)</f>
        <v>13939</v>
      </c>
      <c r="AW14" s="752">
        <f t="shared" si="20"/>
        <v>7399</v>
      </c>
      <c r="AX14" s="752">
        <f t="shared" si="20"/>
        <v>2932</v>
      </c>
      <c r="AY14" s="752">
        <f t="shared" si="20"/>
        <v>3555</v>
      </c>
      <c r="AZ14" s="752" t="s">
        <v>96</v>
      </c>
      <c r="BA14" s="752">
        <f t="shared" ref="BA14:BD14" si="21">SUM(BA15:BA17)</f>
        <v>2870</v>
      </c>
      <c r="BB14" s="752">
        <f t="shared" si="21"/>
        <v>1374</v>
      </c>
      <c r="BC14" s="752">
        <f t="shared" si="21"/>
        <v>791</v>
      </c>
      <c r="BD14" s="752">
        <f t="shared" si="21"/>
        <v>688</v>
      </c>
      <c r="BE14" s="752" t="s">
        <v>96</v>
      </c>
      <c r="BF14" s="752">
        <f t="shared" ref="BF14:BI14" si="22">SUM(BF15:BF17)</f>
        <v>3447</v>
      </c>
      <c r="BG14" s="752">
        <f t="shared" si="22"/>
        <v>1785</v>
      </c>
      <c r="BH14" s="752">
        <f t="shared" si="22"/>
        <v>779</v>
      </c>
      <c r="BI14" s="752">
        <f t="shared" si="22"/>
        <v>881</v>
      </c>
      <c r="BJ14" s="752" t="s">
        <v>96</v>
      </c>
      <c r="BK14" s="752">
        <f t="shared" ref="BK14:BN14" si="23">SUM(BK15:BK17)</f>
        <v>4097</v>
      </c>
      <c r="BL14" s="752">
        <f t="shared" si="23"/>
        <v>2097</v>
      </c>
      <c r="BM14" s="752">
        <f t="shared" si="23"/>
        <v>925</v>
      </c>
      <c r="BN14" s="752">
        <f t="shared" si="23"/>
        <v>1062</v>
      </c>
      <c r="BO14" s="752" t="s">
        <v>96</v>
      </c>
      <c r="BP14" s="752">
        <f t="shared" ref="BP14:BS14" si="24">SUM(BP15:BP17)</f>
        <v>4083</v>
      </c>
      <c r="BQ14" s="752">
        <f t="shared" si="24"/>
        <v>2043</v>
      </c>
      <c r="BR14" s="752">
        <f t="shared" si="24"/>
        <v>916</v>
      </c>
      <c r="BS14" s="752">
        <f t="shared" si="24"/>
        <v>1103</v>
      </c>
      <c r="BT14" s="752" t="s">
        <v>96</v>
      </c>
      <c r="BU14" s="483">
        <f t="shared" ref="BU14:BX14" si="25">SUM(BU15:BU17)</f>
        <v>14497</v>
      </c>
      <c r="BV14" s="752">
        <f t="shared" si="25"/>
        <v>7299</v>
      </c>
      <c r="BW14" s="752">
        <f t="shared" si="25"/>
        <v>3411</v>
      </c>
      <c r="BX14" s="752">
        <f t="shared" si="25"/>
        <v>3734</v>
      </c>
      <c r="BY14" s="752" t="s">
        <v>96</v>
      </c>
      <c r="BZ14" s="752">
        <f t="shared" ref="BZ14:CC14" si="26">SUM(BZ15:BZ17)</f>
        <v>3851</v>
      </c>
      <c r="CA14" s="752">
        <f t="shared" si="26"/>
        <v>1992</v>
      </c>
      <c r="CB14" s="752">
        <f t="shared" si="26"/>
        <v>844</v>
      </c>
      <c r="CC14" s="752">
        <f t="shared" si="26"/>
        <v>993</v>
      </c>
      <c r="CD14" s="752" t="s">
        <v>96</v>
      </c>
      <c r="CE14" s="752">
        <v>3759</v>
      </c>
      <c r="CF14" s="752">
        <v>2254</v>
      </c>
      <c r="CG14" s="752">
        <v>770</v>
      </c>
      <c r="CH14" s="752">
        <v>721</v>
      </c>
      <c r="CI14" s="752" t="s">
        <v>96</v>
      </c>
      <c r="CJ14" s="752"/>
      <c r="CK14" s="752"/>
      <c r="CL14" s="752"/>
      <c r="CM14" s="752"/>
      <c r="CN14" s="752"/>
      <c r="CO14" s="752"/>
      <c r="CP14" s="752"/>
      <c r="CQ14" s="752"/>
      <c r="CR14" s="752"/>
      <c r="CS14" s="752"/>
      <c r="CT14" s="752"/>
      <c r="CU14" s="480"/>
      <c r="CV14" s="480"/>
      <c r="CW14" s="480"/>
      <c r="CX14" s="480"/>
    </row>
    <row r="15" spans="2:102" ht="15" thickBot="1">
      <c r="B15" s="753" t="s">
        <v>751</v>
      </c>
      <c r="C15" s="754">
        <v>3505</v>
      </c>
      <c r="D15" s="754">
        <v>1766</v>
      </c>
      <c r="E15" s="754">
        <v>825</v>
      </c>
      <c r="F15" s="754">
        <v>919</v>
      </c>
      <c r="G15" s="754" t="s">
        <v>96</v>
      </c>
      <c r="H15" s="754">
        <v>3661</v>
      </c>
      <c r="I15" s="754">
        <v>1812</v>
      </c>
      <c r="J15" s="754">
        <v>844</v>
      </c>
      <c r="K15" s="754">
        <v>1009</v>
      </c>
      <c r="L15" s="754" t="s">
        <v>96</v>
      </c>
      <c r="M15" s="754">
        <v>3803</v>
      </c>
      <c r="N15" s="754">
        <v>1793</v>
      </c>
      <c r="O15" s="754">
        <v>967</v>
      </c>
      <c r="P15" s="754">
        <v>1042</v>
      </c>
      <c r="Q15" s="754" t="s">
        <v>96</v>
      </c>
      <c r="R15" s="754">
        <v>3663</v>
      </c>
      <c r="S15" s="754">
        <v>1750</v>
      </c>
      <c r="T15" s="754">
        <v>918</v>
      </c>
      <c r="U15" s="754">
        <v>993</v>
      </c>
      <c r="V15" s="754" t="s">
        <v>96</v>
      </c>
      <c r="W15" s="755">
        <f t="shared" ref="W15:Z17" si="27">SUM(C15,H15,M15,R15)</f>
        <v>14632</v>
      </c>
      <c r="X15" s="754">
        <f t="shared" si="27"/>
        <v>7121</v>
      </c>
      <c r="Y15" s="754">
        <f t="shared" si="27"/>
        <v>3554</v>
      </c>
      <c r="Z15" s="754">
        <f t="shared" si="27"/>
        <v>3963</v>
      </c>
      <c r="AA15" s="754" t="s">
        <v>96</v>
      </c>
      <c r="AB15" s="754">
        <v>3357</v>
      </c>
      <c r="AC15" s="754">
        <v>1755</v>
      </c>
      <c r="AD15" s="754">
        <v>774</v>
      </c>
      <c r="AE15" s="754">
        <v>829</v>
      </c>
      <c r="AF15" s="754" t="s">
        <v>96</v>
      </c>
      <c r="AG15" s="754">
        <v>2909</v>
      </c>
      <c r="AH15" s="754">
        <v>1679</v>
      </c>
      <c r="AI15" s="754">
        <v>374</v>
      </c>
      <c r="AJ15" s="754">
        <v>861</v>
      </c>
      <c r="AK15" s="754" t="s">
        <v>96</v>
      </c>
      <c r="AL15" s="754">
        <v>3694</v>
      </c>
      <c r="AM15" s="754">
        <v>1918</v>
      </c>
      <c r="AN15" s="754">
        <v>903</v>
      </c>
      <c r="AO15" s="754">
        <v>871</v>
      </c>
      <c r="AP15" s="754" t="s">
        <v>96</v>
      </c>
      <c r="AQ15" s="754">
        <v>3206</v>
      </c>
      <c r="AR15" s="754">
        <v>1566</v>
      </c>
      <c r="AS15" s="754">
        <v>816</v>
      </c>
      <c r="AT15" s="754">
        <v>823</v>
      </c>
      <c r="AU15" s="754" t="s">
        <v>96</v>
      </c>
      <c r="AV15" s="755">
        <f t="shared" ref="AV15:AY17" si="28">SUM(AB15,AG15,AL15,AQ15)</f>
        <v>13166</v>
      </c>
      <c r="AW15" s="754">
        <f t="shared" si="28"/>
        <v>6918</v>
      </c>
      <c r="AX15" s="754">
        <f t="shared" si="28"/>
        <v>2867</v>
      </c>
      <c r="AY15" s="754">
        <f t="shared" si="28"/>
        <v>3384</v>
      </c>
      <c r="AZ15" s="754" t="s">
        <v>96</v>
      </c>
      <c r="BA15" s="754">
        <v>2738</v>
      </c>
      <c r="BB15" s="754">
        <v>1310</v>
      </c>
      <c r="BC15" s="754">
        <v>777</v>
      </c>
      <c r="BD15" s="754">
        <v>651</v>
      </c>
      <c r="BE15" s="754" t="s">
        <v>96</v>
      </c>
      <c r="BF15" s="754">
        <v>3294</v>
      </c>
      <c r="BG15" s="754">
        <v>1689</v>
      </c>
      <c r="BH15" s="754">
        <v>768</v>
      </c>
      <c r="BI15" s="754">
        <v>850</v>
      </c>
      <c r="BJ15" s="754" t="s">
        <v>96</v>
      </c>
      <c r="BK15" s="754">
        <v>3789</v>
      </c>
      <c r="BL15" s="754">
        <v>1918</v>
      </c>
      <c r="BM15" s="754">
        <v>900</v>
      </c>
      <c r="BN15" s="754">
        <v>969</v>
      </c>
      <c r="BO15" s="754" t="s">
        <v>96</v>
      </c>
      <c r="BP15" s="754">
        <v>3790</v>
      </c>
      <c r="BQ15" s="754">
        <v>1881</v>
      </c>
      <c r="BR15" s="754">
        <v>882</v>
      </c>
      <c r="BS15" s="754">
        <v>1028</v>
      </c>
      <c r="BT15" s="754" t="s">
        <v>96</v>
      </c>
      <c r="BU15" s="755">
        <f t="shared" ref="BU15:BX17" si="29">SUM(BA15,BF15,BK15,BP15)</f>
        <v>13611</v>
      </c>
      <c r="BV15" s="754">
        <f t="shared" si="29"/>
        <v>6798</v>
      </c>
      <c r="BW15" s="754">
        <f t="shared" si="29"/>
        <v>3327</v>
      </c>
      <c r="BX15" s="754">
        <f t="shared" si="29"/>
        <v>3498</v>
      </c>
      <c r="BY15" s="754" t="s">
        <v>96</v>
      </c>
      <c r="BZ15" s="754">
        <v>3609</v>
      </c>
      <c r="CA15" s="754">
        <v>1842</v>
      </c>
      <c r="CB15" s="754">
        <v>813</v>
      </c>
      <c r="CC15" s="754">
        <v>952</v>
      </c>
      <c r="CD15" s="754" t="s">
        <v>96</v>
      </c>
      <c r="CE15" s="754">
        <v>3429</v>
      </c>
      <c r="CF15" s="754">
        <v>2028</v>
      </c>
      <c r="CG15" s="754">
        <v>738</v>
      </c>
      <c r="CH15" s="754">
        <v>661</v>
      </c>
      <c r="CI15" s="754" t="s">
        <v>96</v>
      </c>
      <c r="CJ15" s="754"/>
      <c r="CK15" s="754"/>
      <c r="CL15" s="754"/>
      <c r="CM15" s="754"/>
      <c r="CN15" s="754"/>
      <c r="CO15" s="754"/>
      <c r="CP15" s="754"/>
      <c r="CQ15" s="754"/>
      <c r="CR15" s="754"/>
      <c r="CS15" s="754"/>
      <c r="CT15" s="754"/>
      <c r="CU15" s="475"/>
      <c r="CV15" s="475"/>
      <c r="CW15" s="475"/>
      <c r="CX15" s="475"/>
    </row>
    <row r="16" spans="2:102" ht="15" thickBot="1">
      <c r="B16" s="753" t="s">
        <v>752</v>
      </c>
      <c r="C16" s="754">
        <v>79</v>
      </c>
      <c r="D16" s="754">
        <v>60</v>
      </c>
      <c r="E16" s="754">
        <v>5</v>
      </c>
      <c r="F16" s="754">
        <v>2</v>
      </c>
      <c r="G16" s="754" t="s">
        <v>96</v>
      </c>
      <c r="H16" s="754">
        <v>25</v>
      </c>
      <c r="I16" s="754">
        <v>12</v>
      </c>
      <c r="J16" s="754">
        <v>5</v>
      </c>
      <c r="K16" s="754">
        <v>1</v>
      </c>
      <c r="L16" s="754" t="s">
        <v>96</v>
      </c>
      <c r="M16" s="754">
        <v>56</v>
      </c>
      <c r="N16" s="754">
        <v>26</v>
      </c>
      <c r="O16" s="754">
        <v>10</v>
      </c>
      <c r="P16" s="754">
        <v>6</v>
      </c>
      <c r="Q16" s="754" t="s">
        <v>96</v>
      </c>
      <c r="R16" s="754">
        <v>56</v>
      </c>
      <c r="S16" s="754">
        <v>38</v>
      </c>
      <c r="T16" s="754">
        <v>6</v>
      </c>
      <c r="U16" s="754">
        <v>4</v>
      </c>
      <c r="V16" s="754" t="s">
        <v>96</v>
      </c>
      <c r="W16" s="755">
        <f t="shared" si="27"/>
        <v>216</v>
      </c>
      <c r="X16" s="754">
        <f t="shared" si="27"/>
        <v>136</v>
      </c>
      <c r="Y16" s="754">
        <f t="shared" si="27"/>
        <v>26</v>
      </c>
      <c r="Z16" s="754">
        <f t="shared" si="27"/>
        <v>13</v>
      </c>
      <c r="AA16" s="754" t="s">
        <v>96</v>
      </c>
      <c r="AB16" s="754">
        <v>71</v>
      </c>
      <c r="AC16" s="754">
        <v>42</v>
      </c>
      <c r="AD16" s="754">
        <v>5</v>
      </c>
      <c r="AE16" s="754">
        <v>3</v>
      </c>
      <c r="AF16" s="754" t="s">
        <v>96</v>
      </c>
      <c r="AG16" s="754">
        <v>36</v>
      </c>
      <c r="AH16" s="754">
        <v>18</v>
      </c>
      <c r="AI16" s="754">
        <v>2</v>
      </c>
      <c r="AJ16" s="754">
        <v>4</v>
      </c>
      <c r="AK16" s="754" t="s">
        <v>96</v>
      </c>
      <c r="AL16" s="754">
        <v>39</v>
      </c>
      <c r="AM16" s="754">
        <v>20</v>
      </c>
      <c r="AN16" s="754">
        <v>3</v>
      </c>
      <c r="AO16" s="754">
        <v>5</v>
      </c>
      <c r="AP16" s="754" t="s">
        <v>96</v>
      </c>
      <c r="AQ16" s="754">
        <v>54</v>
      </c>
      <c r="AR16" s="754">
        <v>30</v>
      </c>
      <c r="AS16" s="754">
        <v>8</v>
      </c>
      <c r="AT16" s="754">
        <v>4</v>
      </c>
      <c r="AU16" s="754" t="s">
        <v>96</v>
      </c>
      <c r="AV16" s="755">
        <f t="shared" si="28"/>
        <v>200</v>
      </c>
      <c r="AW16" s="754">
        <f t="shared" si="28"/>
        <v>110</v>
      </c>
      <c r="AX16" s="754">
        <f t="shared" si="28"/>
        <v>18</v>
      </c>
      <c r="AY16" s="754">
        <f t="shared" si="28"/>
        <v>16</v>
      </c>
      <c r="AZ16" s="754" t="s">
        <v>96</v>
      </c>
      <c r="BA16" s="754">
        <v>76</v>
      </c>
      <c r="BB16" s="754">
        <v>50</v>
      </c>
      <c r="BC16" s="754">
        <v>5</v>
      </c>
      <c r="BD16" s="754">
        <v>4</v>
      </c>
      <c r="BE16" s="754" t="s">
        <v>96</v>
      </c>
      <c r="BF16" s="754">
        <v>25</v>
      </c>
      <c r="BG16" s="754">
        <v>9</v>
      </c>
      <c r="BH16" s="754" t="s">
        <v>96</v>
      </c>
      <c r="BI16" s="754">
        <v>3</v>
      </c>
      <c r="BJ16" s="754" t="s">
        <v>96</v>
      </c>
      <c r="BK16" s="754">
        <v>41</v>
      </c>
      <c r="BL16" s="754">
        <v>18</v>
      </c>
      <c r="BM16" s="754">
        <v>6</v>
      </c>
      <c r="BN16" s="754">
        <v>7</v>
      </c>
      <c r="BO16" s="754" t="s">
        <v>96</v>
      </c>
      <c r="BP16" s="754">
        <v>80</v>
      </c>
      <c r="BQ16" s="754">
        <v>41</v>
      </c>
      <c r="BR16" s="754">
        <v>11</v>
      </c>
      <c r="BS16" s="754">
        <v>6</v>
      </c>
      <c r="BT16" s="754" t="s">
        <v>96</v>
      </c>
      <c r="BU16" s="755">
        <f t="shared" si="29"/>
        <v>222</v>
      </c>
      <c r="BV16" s="754">
        <f t="shared" si="29"/>
        <v>118</v>
      </c>
      <c r="BW16" s="754">
        <f t="shared" si="29"/>
        <v>22</v>
      </c>
      <c r="BX16" s="754">
        <f t="shared" si="29"/>
        <v>20</v>
      </c>
      <c r="BY16" s="754" t="s">
        <v>96</v>
      </c>
      <c r="BZ16" s="754">
        <v>54</v>
      </c>
      <c r="CA16" s="754">
        <v>24</v>
      </c>
      <c r="CB16" s="754">
        <v>5</v>
      </c>
      <c r="CC16" s="754">
        <v>5</v>
      </c>
      <c r="CD16" s="754" t="s">
        <v>96</v>
      </c>
      <c r="CE16" s="754">
        <v>48</v>
      </c>
      <c r="CF16" s="754">
        <v>28</v>
      </c>
      <c r="CG16" s="754">
        <v>3</v>
      </c>
      <c r="CH16" s="754">
        <v>4</v>
      </c>
      <c r="CI16" s="754" t="s">
        <v>96</v>
      </c>
      <c r="CJ16" s="754"/>
      <c r="CK16" s="754"/>
      <c r="CL16" s="754"/>
      <c r="CM16" s="754"/>
      <c r="CN16" s="754"/>
      <c r="CO16" s="754"/>
      <c r="CP16" s="754"/>
      <c r="CQ16" s="754"/>
      <c r="CR16" s="754"/>
      <c r="CS16" s="754"/>
      <c r="CT16" s="754"/>
      <c r="CU16" s="470"/>
      <c r="CV16" s="470"/>
      <c r="CW16" s="470"/>
      <c r="CX16" s="470"/>
    </row>
    <row r="17" spans="2:102">
      <c r="B17" s="756" t="s">
        <v>753</v>
      </c>
      <c r="C17" s="757">
        <v>283</v>
      </c>
      <c r="D17" s="757">
        <v>183</v>
      </c>
      <c r="E17" s="757">
        <v>36</v>
      </c>
      <c r="F17" s="757">
        <v>65</v>
      </c>
      <c r="G17" s="757" t="s">
        <v>96</v>
      </c>
      <c r="H17" s="757">
        <v>391</v>
      </c>
      <c r="I17" s="757">
        <v>232</v>
      </c>
      <c r="J17" s="757">
        <v>55</v>
      </c>
      <c r="K17" s="757">
        <v>104</v>
      </c>
      <c r="L17" s="757" t="s">
        <v>96</v>
      </c>
      <c r="M17" s="757">
        <v>426</v>
      </c>
      <c r="N17" s="757">
        <v>244</v>
      </c>
      <c r="O17" s="757">
        <v>72</v>
      </c>
      <c r="P17" s="757">
        <v>110</v>
      </c>
      <c r="Q17" s="757" t="s">
        <v>96</v>
      </c>
      <c r="R17" s="757">
        <v>341</v>
      </c>
      <c r="S17" s="757">
        <v>216</v>
      </c>
      <c r="T17" s="757">
        <v>52</v>
      </c>
      <c r="U17" s="757">
        <v>72</v>
      </c>
      <c r="V17" s="757" t="s">
        <v>96</v>
      </c>
      <c r="W17" s="758">
        <f t="shared" si="27"/>
        <v>1441</v>
      </c>
      <c r="X17" s="757">
        <f t="shared" si="27"/>
        <v>875</v>
      </c>
      <c r="Y17" s="757">
        <f t="shared" si="27"/>
        <v>215</v>
      </c>
      <c r="Z17" s="757">
        <f t="shared" si="27"/>
        <v>351</v>
      </c>
      <c r="AA17" s="757" t="s">
        <v>96</v>
      </c>
      <c r="AB17" s="757">
        <v>247</v>
      </c>
      <c r="AC17" s="757">
        <v>147</v>
      </c>
      <c r="AD17" s="757">
        <v>34</v>
      </c>
      <c r="AE17" s="757">
        <v>66</v>
      </c>
      <c r="AF17" s="757" t="s">
        <v>96</v>
      </c>
      <c r="AG17" s="757">
        <v>49</v>
      </c>
      <c r="AH17" s="757">
        <v>34</v>
      </c>
      <c r="AI17" s="757" t="s">
        <v>96</v>
      </c>
      <c r="AJ17" s="757">
        <v>15</v>
      </c>
      <c r="AK17" s="757" t="s">
        <v>96</v>
      </c>
      <c r="AL17" s="757">
        <v>183</v>
      </c>
      <c r="AM17" s="757">
        <v>121</v>
      </c>
      <c r="AN17" s="757">
        <v>10</v>
      </c>
      <c r="AO17" s="757">
        <v>52</v>
      </c>
      <c r="AP17" s="757" t="s">
        <v>96</v>
      </c>
      <c r="AQ17" s="757">
        <v>94</v>
      </c>
      <c r="AR17" s="757">
        <v>69</v>
      </c>
      <c r="AS17" s="757">
        <v>3</v>
      </c>
      <c r="AT17" s="757">
        <v>22</v>
      </c>
      <c r="AU17" s="757" t="s">
        <v>96</v>
      </c>
      <c r="AV17" s="758">
        <f t="shared" si="28"/>
        <v>573</v>
      </c>
      <c r="AW17" s="757">
        <f t="shared" si="28"/>
        <v>371</v>
      </c>
      <c r="AX17" s="757">
        <f t="shared" si="28"/>
        <v>47</v>
      </c>
      <c r="AY17" s="757">
        <f t="shared" si="28"/>
        <v>155</v>
      </c>
      <c r="AZ17" s="757" t="s">
        <v>96</v>
      </c>
      <c r="BA17" s="757">
        <v>56</v>
      </c>
      <c r="BB17" s="757">
        <v>14</v>
      </c>
      <c r="BC17" s="757">
        <v>9</v>
      </c>
      <c r="BD17" s="757">
        <v>33</v>
      </c>
      <c r="BE17" s="757" t="s">
        <v>96</v>
      </c>
      <c r="BF17" s="757">
        <v>128</v>
      </c>
      <c r="BG17" s="757">
        <v>87</v>
      </c>
      <c r="BH17" s="757">
        <v>11</v>
      </c>
      <c r="BI17" s="757">
        <v>28</v>
      </c>
      <c r="BJ17" s="757" t="s">
        <v>96</v>
      </c>
      <c r="BK17" s="757">
        <v>267</v>
      </c>
      <c r="BL17" s="757">
        <v>161</v>
      </c>
      <c r="BM17" s="757">
        <v>19</v>
      </c>
      <c r="BN17" s="757">
        <v>86</v>
      </c>
      <c r="BO17" s="757" t="s">
        <v>96</v>
      </c>
      <c r="BP17" s="757">
        <v>213</v>
      </c>
      <c r="BQ17" s="757">
        <v>121</v>
      </c>
      <c r="BR17" s="757">
        <v>23</v>
      </c>
      <c r="BS17" s="757">
        <v>69</v>
      </c>
      <c r="BT17" s="757" t="s">
        <v>96</v>
      </c>
      <c r="BU17" s="758">
        <f t="shared" si="29"/>
        <v>664</v>
      </c>
      <c r="BV17" s="757">
        <f t="shared" si="29"/>
        <v>383</v>
      </c>
      <c r="BW17" s="757">
        <f t="shared" si="29"/>
        <v>62</v>
      </c>
      <c r="BX17" s="757">
        <f t="shared" si="29"/>
        <v>216</v>
      </c>
      <c r="BY17" s="757" t="s">
        <v>96</v>
      </c>
      <c r="BZ17" s="757">
        <v>188</v>
      </c>
      <c r="CA17" s="757">
        <v>126</v>
      </c>
      <c r="CB17" s="757">
        <v>26</v>
      </c>
      <c r="CC17" s="757">
        <v>36</v>
      </c>
      <c r="CD17" s="757" t="s">
        <v>96</v>
      </c>
      <c r="CE17" s="757">
        <v>282</v>
      </c>
      <c r="CF17" s="757">
        <v>198</v>
      </c>
      <c r="CG17" s="757">
        <v>29</v>
      </c>
      <c r="CH17" s="757">
        <v>56</v>
      </c>
      <c r="CI17" s="757" t="s">
        <v>96</v>
      </c>
      <c r="CJ17" s="757"/>
      <c r="CK17" s="757"/>
      <c r="CL17" s="757"/>
      <c r="CM17" s="757"/>
      <c r="CN17" s="757"/>
      <c r="CO17" s="757"/>
      <c r="CP17" s="757"/>
      <c r="CQ17" s="757"/>
      <c r="CR17" s="757"/>
      <c r="CS17" s="757"/>
      <c r="CT17" s="757"/>
      <c r="CU17" s="475"/>
      <c r="CV17" s="475"/>
      <c r="CW17" s="475"/>
      <c r="CX17" s="475"/>
    </row>
    <row r="18" spans="2:102">
      <c r="B18" s="194" t="s">
        <v>754</v>
      </c>
      <c r="C18" s="752">
        <f>SUM(C19:C21)</f>
        <v>1060</v>
      </c>
      <c r="D18" s="752">
        <f t="shared" ref="D18:F18" si="30">SUM(D19:D21)</f>
        <v>487</v>
      </c>
      <c r="E18" s="752">
        <f t="shared" si="30"/>
        <v>152</v>
      </c>
      <c r="F18" s="752">
        <f t="shared" si="30"/>
        <v>418</v>
      </c>
      <c r="G18" s="752" t="s">
        <v>96</v>
      </c>
      <c r="H18" s="752">
        <f t="shared" ref="H18:K18" si="31">SUM(H19:H21)</f>
        <v>1138</v>
      </c>
      <c r="I18" s="752">
        <f t="shared" si="31"/>
        <v>482</v>
      </c>
      <c r="J18" s="752">
        <f t="shared" si="31"/>
        <v>164</v>
      </c>
      <c r="K18" s="752">
        <f t="shared" si="31"/>
        <v>492</v>
      </c>
      <c r="L18" s="752" t="s">
        <v>96</v>
      </c>
      <c r="M18" s="752">
        <f t="shared" ref="M18:P18" si="32">SUM(M19:M21)</f>
        <v>1303</v>
      </c>
      <c r="N18" s="752">
        <f t="shared" si="32"/>
        <v>556</v>
      </c>
      <c r="O18" s="752">
        <f t="shared" si="32"/>
        <v>198</v>
      </c>
      <c r="P18" s="752">
        <f t="shared" si="32"/>
        <v>539</v>
      </c>
      <c r="Q18" s="752" t="s">
        <v>96</v>
      </c>
      <c r="R18" s="752">
        <f t="shared" ref="R18:U18" si="33">SUM(R19:R21)</f>
        <v>1224</v>
      </c>
      <c r="S18" s="752">
        <f t="shared" si="33"/>
        <v>625</v>
      </c>
      <c r="T18" s="752">
        <f t="shared" si="33"/>
        <v>168</v>
      </c>
      <c r="U18" s="752">
        <f t="shared" si="33"/>
        <v>430</v>
      </c>
      <c r="V18" s="752" t="s">
        <v>96</v>
      </c>
      <c r="W18" s="483">
        <f t="shared" ref="W18:Z18" si="34">SUM(W19:W21)</f>
        <v>4725</v>
      </c>
      <c r="X18" s="752">
        <f t="shared" si="34"/>
        <v>2150</v>
      </c>
      <c r="Y18" s="752">
        <f t="shared" si="34"/>
        <v>682</v>
      </c>
      <c r="Z18" s="752">
        <f t="shared" si="34"/>
        <v>1879</v>
      </c>
      <c r="AA18" s="752" t="s">
        <v>96</v>
      </c>
      <c r="AB18" s="752">
        <f t="shared" ref="AB18:AE18" si="35">SUM(AB19:AB21)</f>
        <v>917</v>
      </c>
      <c r="AC18" s="752">
        <f t="shared" si="35"/>
        <v>428</v>
      </c>
      <c r="AD18" s="752">
        <f t="shared" si="35"/>
        <v>121</v>
      </c>
      <c r="AE18" s="752">
        <f t="shared" si="35"/>
        <v>372</v>
      </c>
      <c r="AF18" s="752" t="s">
        <v>96</v>
      </c>
      <c r="AG18" s="752">
        <f t="shared" ref="AG18:AJ18" si="36">SUM(AG19:AG21)</f>
        <v>782</v>
      </c>
      <c r="AH18" s="752">
        <f t="shared" si="36"/>
        <v>395</v>
      </c>
      <c r="AI18" s="752">
        <f t="shared" si="36"/>
        <v>68</v>
      </c>
      <c r="AJ18" s="752">
        <f t="shared" si="36"/>
        <v>316</v>
      </c>
      <c r="AK18" s="752" t="s">
        <v>96</v>
      </c>
      <c r="AL18" s="752">
        <f t="shared" ref="AL18:AO18" si="37">SUM(AL19:AL21)</f>
        <v>1192</v>
      </c>
      <c r="AM18" s="752">
        <f t="shared" si="37"/>
        <v>633</v>
      </c>
      <c r="AN18" s="752">
        <f t="shared" si="37"/>
        <v>193</v>
      </c>
      <c r="AO18" s="752">
        <f t="shared" si="37"/>
        <v>377</v>
      </c>
      <c r="AP18" s="752" t="s">
        <v>96</v>
      </c>
      <c r="AQ18" s="752">
        <f t="shared" ref="AQ18:AT18" si="38">SUM(AQ19:AQ21)</f>
        <v>946</v>
      </c>
      <c r="AR18" s="752">
        <f t="shared" si="38"/>
        <v>440</v>
      </c>
      <c r="AS18" s="752">
        <f t="shared" si="38"/>
        <v>156</v>
      </c>
      <c r="AT18" s="752">
        <f t="shared" si="38"/>
        <v>345</v>
      </c>
      <c r="AU18" s="752" t="s">
        <v>96</v>
      </c>
      <c r="AV18" s="483">
        <f t="shared" ref="AV18:AY18" si="39">SUM(AV19:AV21)</f>
        <v>3837</v>
      </c>
      <c r="AW18" s="752">
        <f t="shared" si="39"/>
        <v>1896</v>
      </c>
      <c r="AX18" s="752">
        <f t="shared" si="39"/>
        <v>538</v>
      </c>
      <c r="AY18" s="752">
        <f t="shared" si="39"/>
        <v>1410</v>
      </c>
      <c r="AZ18" s="752" t="s">
        <v>96</v>
      </c>
      <c r="BA18" s="752">
        <f t="shared" ref="BA18:BD18" si="40">SUM(BA19:BA21)</f>
        <v>572</v>
      </c>
      <c r="BB18" s="752">
        <f t="shared" si="40"/>
        <v>227</v>
      </c>
      <c r="BC18" s="752">
        <f t="shared" si="40"/>
        <v>93</v>
      </c>
      <c r="BD18" s="752">
        <f t="shared" si="40"/>
        <v>254</v>
      </c>
      <c r="BE18" s="752" t="s">
        <v>96</v>
      </c>
      <c r="BF18" s="752">
        <f t="shared" ref="BF18:BI18" si="41">SUM(BF19:BF21)</f>
        <v>829</v>
      </c>
      <c r="BG18" s="752">
        <f t="shared" si="41"/>
        <v>388</v>
      </c>
      <c r="BH18" s="752">
        <f t="shared" si="41"/>
        <v>124</v>
      </c>
      <c r="BI18" s="752">
        <f t="shared" si="41"/>
        <v>311</v>
      </c>
      <c r="BJ18" s="752" t="s">
        <v>96</v>
      </c>
      <c r="BK18" s="752">
        <f t="shared" ref="BK18:BN18" si="42">SUM(BK19:BK21)</f>
        <v>1123</v>
      </c>
      <c r="BL18" s="752">
        <f t="shared" si="42"/>
        <v>571</v>
      </c>
      <c r="BM18" s="752">
        <f t="shared" si="42"/>
        <v>162</v>
      </c>
      <c r="BN18" s="752">
        <f t="shared" si="42"/>
        <v>388</v>
      </c>
      <c r="BO18" s="752" t="s">
        <v>96</v>
      </c>
      <c r="BP18" s="752">
        <f t="shared" ref="BP18:BS18" si="43">SUM(BP19:BP21)</f>
        <v>1096</v>
      </c>
      <c r="BQ18" s="752">
        <f t="shared" si="43"/>
        <v>505</v>
      </c>
      <c r="BR18" s="752">
        <f t="shared" si="43"/>
        <v>141</v>
      </c>
      <c r="BS18" s="752">
        <f t="shared" si="43"/>
        <v>447</v>
      </c>
      <c r="BT18" s="752" t="s">
        <v>96</v>
      </c>
      <c r="BU18" s="483">
        <f t="shared" ref="BU18:BX18" si="44">SUM(BU19:BU21)</f>
        <v>3620</v>
      </c>
      <c r="BV18" s="752">
        <f t="shared" si="44"/>
        <v>1691</v>
      </c>
      <c r="BW18" s="752">
        <f t="shared" si="44"/>
        <v>520</v>
      </c>
      <c r="BX18" s="752">
        <f t="shared" si="44"/>
        <v>1400</v>
      </c>
      <c r="BY18" s="752" t="s">
        <v>96</v>
      </c>
      <c r="BZ18" s="752">
        <f t="shared" ref="BZ18:CC18" si="45">SUM(BZ19:BZ21)</f>
        <v>867</v>
      </c>
      <c r="CA18" s="752">
        <f t="shared" si="45"/>
        <v>358</v>
      </c>
      <c r="CB18" s="752">
        <f t="shared" si="45"/>
        <v>112</v>
      </c>
      <c r="CC18" s="752">
        <f t="shared" si="45"/>
        <v>404</v>
      </c>
      <c r="CD18" s="752" t="s">
        <v>96</v>
      </c>
      <c r="CE18" s="752">
        <v>863</v>
      </c>
      <c r="CF18" s="752">
        <v>489</v>
      </c>
      <c r="CG18" s="752">
        <v>166</v>
      </c>
      <c r="CH18" s="752">
        <v>181</v>
      </c>
      <c r="CI18" s="752" t="s">
        <v>96</v>
      </c>
      <c r="CJ18" s="752"/>
      <c r="CK18" s="752"/>
      <c r="CL18" s="752"/>
      <c r="CM18" s="752"/>
      <c r="CN18" s="752"/>
      <c r="CO18" s="752"/>
      <c r="CP18" s="752"/>
      <c r="CQ18" s="752"/>
      <c r="CR18" s="752"/>
      <c r="CS18" s="752"/>
      <c r="CT18" s="752"/>
      <c r="CU18" s="480"/>
      <c r="CV18" s="480"/>
      <c r="CW18" s="480"/>
      <c r="CX18" s="480"/>
    </row>
    <row r="19" spans="2:102">
      <c r="B19" s="753" t="s">
        <v>761</v>
      </c>
      <c r="C19" s="754">
        <v>862</v>
      </c>
      <c r="D19" s="754">
        <v>414</v>
      </c>
      <c r="E19" s="754">
        <v>55</v>
      </c>
      <c r="F19" s="754">
        <v>380</v>
      </c>
      <c r="G19" s="754" t="s">
        <v>96</v>
      </c>
      <c r="H19" s="754">
        <v>713</v>
      </c>
      <c r="I19" s="754">
        <v>281</v>
      </c>
      <c r="J19" s="754">
        <v>29</v>
      </c>
      <c r="K19" s="754">
        <v>390</v>
      </c>
      <c r="L19" s="754" t="s">
        <v>96</v>
      </c>
      <c r="M19" s="754">
        <v>741</v>
      </c>
      <c r="N19" s="754">
        <v>273</v>
      </c>
      <c r="O19" s="754">
        <v>27</v>
      </c>
      <c r="P19" s="754">
        <v>420</v>
      </c>
      <c r="Q19" s="754" t="s">
        <v>96</v>
      </c>
      <c r="R19" s="754">
        <v>707</v>
      </c>
      <c r="S19" s="754">
        <v>355</v>
      </c>
      <c r="T19" s="754">
        <v>24</v>
      </c>
      <c r="U19" s="754">
        <v>318</v>
      </c>
      <c r="V19" s="754" t="s">
        <v>96</v>
      </c>
      <c r="W19" s="755">
        <f>SUM(C19,H19,M19,R19)</f>
        <v>3023</v>
      </c>
      <c r="X19" s="754">
        <f t="shared" ref="X19:Z21" si="46">SUM(D19,I19,N19,S19)</f>
        <v>1323</v>
      </c>
      <c r="Y19" s="754">
        <f t="shared" si="46"/>
        <v>135</v>
      </c>
      <c r="Z19" s="754">
        <f t="shared" si="46"/>
        <v>1508</v>
      </c>
      <c r="AA19" s="754" t="s">
        <v>96</v>
      </c>
      <c r="AB19" s="754">
        <v>691</v>
      </c>
      <c r="AC19" s="754">
        <v>342</v>
      </c>
      <c r="AD19" s="754">
        <v>44</v>
      </c>
      <c r="AE19" s="754">
        <v>301</v>
      </c>
      <c r="AF19" s="754" t="s">
        <v>96</v>
      </c>
      <c r="AG19" s="754">
        <v>417</v>
      </c>
      <c r="AH19" s="754">
        <v>161</v>
      </c>
      <c r="AI19" s="754">
        <v>12</v>
      </c>
      <c r="AJ19" s="754">
        <v>232</v>
      </c>
      <c r="AK19" s="754" t="s">
        <v>96</v>
      </c>
      <c r="AL19" s="754">
        <v>602</v>
      </c>
      <c r="AM19" s="754">
        <v>324</v>
      </c>
      <c r="AN19" s="754">
        <v>20</v>
      </c>
      <c r="AO19" s="754">
        <v>252</v>
      </c>
      <c r="AP19" s="754" t="s">
        <v>96</v>
      </c>
      <c r="AQ19" s="754">
        <v>499</v>
      </c>
      <c r="AR19" s="754">
        <v>215</v>
      </c>
      <c r="AS19" s="754">
        <v>14</v>
      </c>
      <c r="AT19" s="754">
        <v>268</v>
      </c>
      <c r="AU19" s="754" t="s">
        <v>96</v>
      </c>
      <c r="AV19" s="755">
        <f>SUM(AB19,AG19,AL19,AQ19)</f>
        <v>2209</v>
      </c>
      <c r="AW19" s="754">
        <f t="shared" ref="AW19:AY21" si="47">SUM(AC19,AH19,AM19,AR19)</f>
        <v>1042</v>
      </c>
      <c r="AX19" s="754">
        <f t="shared" si="47"/>
        <v>90</v>
      </c>
      <c r="AY19" s="754">
        <f t="shared" si="47"/>
        <v>1053</v>
      </c>
      <c r="AZ19" s="754" t="s">
        <v>96</v>
      </c>
      <c r="BA19" s="754">
        <v>413</v>
      </c>
      <c r="BB19" s="754">
        <v>153</v>
      </c>
      <c r="BC19" s="754">
        <v>27</v>
      </c>
      <c r="BD19" s="754">
        <v>220</v>
      </c>
      <c r="BE19" s="754" t="s">
        <v>96</v>
      </c>
      <c r="BF19" s="754">
        <v>465</v>
      </c>
      <c r="BG19" s="754">
        <v>191</v>
      </c>
      <c r="BH19" s="754">
        <v>17</v>
      </c>
      <c r="BI19" s="754">
        <v>238</v>
      </c>
      <c r="BJ19" s="754" t="s">
        <v>96</v>
      </c>
      <c r="BK19" s="754">
        <v>597</v>
      </c>
      <c r="BL19" s="754">
        <v>287</v>
      </c>
      <c r="BM19" s="754">
        <v>16</v>
      </c>
      <c r="BN19" s="754">
        <v>277</v>
      </c>
      <c r="BO19" s="754" t="s">
        <v>96</v>
      </c>
      <c r="BP19" s="754">
        <v>688</v>
      </c>
      <c r="BQ19" s="754">
        <v>270</v>
      </c>
      <c r="BR19" s="754">
        <v>21</v>
      </c>
      <c r="BS19" s="754">
        <v>377</v>
      </c>
      <c r="BT19" s="754" t="s">
        <v>96</v>
      </c>
      <c r="BU19" s="755">
        <f>SUM(BA19,BF19,BK19,BP19)</f>
        <v>2163</v>
      </c>
      <c r="BV19" s="754">
        <f t="shared" ref="BV19:BX21" si="48">SUM(BB19,BG19,BL19,BQ19)</f>
        <v>901</v>
      </c>
      <c r="BW19" s="754">
        <f t="shared" si="48"/>
        <v>81</v>
      </c>
      <c r="BX19" s="754">
        <f t="shared" si="48"/>
        <v>1112</v>
      </c>
      <c r="BY19" s="754" t="s">
        <v>96</v>
      </c>
      <c r="BZ19" s="754">
        <v>690</v>
      </c>
      <c r="CA19" s="754">
        <v>281</v>
      </c>
      <c r="CB19" s="754">
        <v>31</v>
      </c>
      <c r="CC19" s="754">
        <v>365</v>
      </c>
      <c r="CD19" s="754" t="s">
        <v>96</v>
      </c>
      <c r="CE19" s="754">
        <v>427</v>
      </c>
      <c r="CF19" s="754">
        <v>253</v>
      </c>
      <c r="CG19" s="754">
        <v>17</v>
      </c>
      <c r="CH19" s="754">
        <v>143</v>
      </c>
      <c r="CI19" s="754" t="s">
        <v>96</v>
      </c>
      <c r="CJ19" s="754"/>
      <c r="CK19" s="754"/>
      <c r="CL19" s="754"/>
      <c r="CM19" s="754"/>
      <c r="CN19" s="754"/>
      <c r="CO19" s="754"/>
      <c r="CP19" s="754"/>
      <c r="CQ19" s="754"/>
      <c r="CR19" s="754"/>
      <c r="CS19" s="754"/>
      <c r="CT19" s="754"/>
      <c r="CU19" s="480"/>
      <c r="CV19" s="480"/>
      <c r="CW19" s="480"/>
      <c r="CX19" s="480"/>
    </row>
    <row r="20" spans="2:102">
      <c r="B20" s="753" t="s">
        <v>762</v>
      </c>
      <c r="C20" s="754">
        <v>160</v>
      </c>
      <c r="D20" s="754">
        <v>36</v>
      </c>
      <c r="E20" s="754">
        <v>85</v>
      </c>
      <c r="F20" s="754">
        <v>38</v>
      </c>
      <c r="G20" s="754" t="s">
        <v>96</v>
      </c>
      <c r="H20" s="754">
        <v>400</v>
      </c>
      <c r="I20" s="754">
        <v>173</v>
      </c>
      <c r="J20" s="754">
        <v>125</v>
      </c>
      <c r="K20" s="754">
        <v>102</v>
      </c>
      <c r="L20" s="754" t="s">
        <v>96</v>
      </c>
      <c r="M20" s="754">
        <v>525</v>
      </c>
      <c r="N20" s="754">
        <v>245</v>
      </c>
      <c r="O20" s="754">
        <v>161</v>
      </c>
      <c r="P20" s="754">
        <v>119</v>
      </c>
      <c r="Q20" s="754" t="s">
        <v>96</v>
      </c>
      <c r="R20" s="754">
        <v>477</v>
      </c>
      <c r="S20" s="754">
        <v>231</v>
      </c>
      <c r="T20" s="754">
        <v>133</v>
      </c>
      <c r="U20" s="754">
        <v>112</v>
      </c>
      <c r="V20" s="754" t="s">
        <v>96</v>
      </c>
      <c r="W20" s="755">
        <f>SUM(C20,H20,M20,R20)</f>
        <v>1562</v>
      </c>
      <c r="X20" s="754">
        <f t="shared" si="46"/>
        <v>685</v>
      </c>
      <c r="Y20" s="754">
        <f t="shared" si="46"/>
        <v>504</v>
      </c>
      <c r="Z20" s="754">
        <f t="shared" si="46"/>
        <v>371</v>
      </c>
      <c r="AA20" s="754" t="s">
        <v>96</v>
      </c>
      <c r="AB20" s="754">
        <v>204</v>
      </c>
      <c r="AC20" s="754">
        <v>52</v>
      </c>
      <c r="AD20" s="754">
        <v>73</v>
      </c>
      <c r="AE20" s="754">
        <v>71</v>
      </c>
      <c r="AF20" s="754" t="s">
        <v>96</v>
      </c>
      <c r="AG20" s="754">
        <v>324</v>
      </c>
      <c r="AH20" s="754">
        <v>200</v>
      </c>
      <c r="AI20" s="754">
        <v>40</v>
      </c>
      <c r="AJ20" s="754">
        <v>84</v>
      </c>
      <c r="AK20" s="754" t="s">
        <v>96</v>
      </c>
      <c r="AL20" s="754">
        <v>559</v>
      </c>
      <c r="AM20" s="754">
        <v>270</v>
      </c>
      <c r="AN20" s="754">
        <v>164</v>
      </c>
      <c r="AO20" s="754">
        <v>125</v>
      </c>
      <c r="AP20" s="754" t="s">
        <v>96</v>
      </c>
      <c r="AQ20" s="754">
        <v>397</v>
      </c>
      <c r="AR20" s="754">
        <v>188</v>
      </c>
      <c r="AS20" s="754">
        <v>132</v>
      </c>
      <c r="AT20" s="754">
        <v>77</v>
      </c>
      <c r="AU20" s="754" t="s">
        <v>96</v>
      </c>
      <c r="AV20" s="755">
        <f>SUM(AB20,AG20,AL20,AQ20)</f>
        <v>1484</v>
      </c>
      <c r="AW20" s="754">
        <f t="shared" si="47"/>
        <v>710</v>
      </c>
      <c r="AX20" s="754">
        <f t="shared" si="47"/>
        <v>409</v>
      </c>
      <c r="AY20" s="754">
        <f t="shared" si="47"/>
        <v>357</v>
      </c>
      <c r="AZ20" s="754" t="s">
        <v>96</v>
      </c>
      <c r="BA20" s="754">
        <v>121</v>
      </c>
      <c r="BB20" s="754">
        <v>34</v>
      </c>
      <c r="BC20" s="754">
        <v>53</v>
      </c>
      <c r="BD20" s="754">
        <v>34</v>
      </c>
      <c r="BE20" s="754" t="s">
        <v>96</v>
      </c>
      <c r="BF20" s="754">
        <v>342</v>
      </c>
      <c r="BG20" s="754">
        <v>171</v>
      </c>
      <c r="BH20" s="754">
        <v>97</v>
      </c>
      <c r="BI20" s="754">
        <v>73</v>
      </c>
      <c r="BJ20" s="754" t="s">
        <v>96</v>
      </c>
      <c r="BK20" s="754">
        <v>489</v>
      </c>
      <c r="BL20" s="754">
        <v>243</v>
      </c>
      <c r="BM20" s="754">
        <v>135</v>
      </c>
      <c r="BN20" s="754">
        <v>111</v>
      </c>
      <c r="BO20" s="754" t="s">
        <v>96</v>
      </c>
      <c r="BP20" s="754">
        <v>378</v>
      </c>
      <c r="BQ20" s="754">
        <v>197</v>
      </c>
      <c r="BR20" s="754">
        <v>111</v>
      </c>
      <c r="BS20" s="754">
        <v>70</v>
      </c>
      <c r="BT20" s="754" t="s">
        <v>96</v>
      </c>
      <c r="BU20" s="755">
        <f>SUM(BA20,BF20,BK20,BP20)</f>
        <v>1330</v>
      </c>
      <c r="BV20" s="754">
        <f t="shared" si="48"/>
        <v>645</v>
      </c>
      <c r="BW20" s="754">
        <f t="shared" si="48"/>
        <v>396</v>
      </c>
      <c r="BX20" s="754">
        <f t="shared" si="48"/>
        <v>288</v>
      </c>
      <c r="BY20" s="754" t="s">
        <v>96</v>
      </c>
      <c r="BZ20" s="754">
        <v>142</v>
      </c>
      <c r="CA20" s="754">
        <v>36</v>
      </c>
      <c r="CB20" s="754">
        <v>68</v>
      </c>
      <c r="CC20" s="754">
        <v>39</v>
      </c>
      <c r="CD20" s="754" t="s">
        <v>96</v>
      </c>
      <c r="CE20" s="754">
        <v>376</v>
      </c>
      <c r="CF20" s="754">
        <v>193</v>
      </c>
      <c r="CG20" s="754">
        <v>143</v>
      </c>
      <c r="CH20" s="754">
        <v>38</v>
      </c>
      <c r="CI20" s="754" t="s">
        <v>96</v>
      </c>
      <c r="CJ20" s="754"/>
      <c r="CK20" s="754"/>
      <c r="CL20" s="754"/>
      <c r="CM20" s="754"/>
      <c r="CN20" s="754"/>
      <c r="CO20" s="754"/>
      <c r="CP20" s="754"/>
      <c r="CQ20" s="754"/>
      <c r="CR20" s="754"/>
      <c r="CS20" s="754"/>
      <c r="CT20" s="754"/>
      <c r="CU20" s="480"/>
      <c r="CV20" s="480"/>
      <c r="CW20" s="480"/>
      <c r="CX20" s="480"/>
    </row>
    <row r="21" spans="2:102">
      <c r="B21" s="756" t="s">
        <v>763</v>
      </c>
      <c r="C21" s="757">
        <v>38</v>
      </c>
      <c r="D21" s="757">
        <v>37</v>
      </c>
      <c r="E21" s="757">
        <v>12</v>
      </c>
      <c r="F21" s="757" t="s">
        <v>96</v>
      </c>
      <c r="G21" s="757" t="s">
        <v>96</v>
      </c>
      <c r="H21" s="757">
        <v>25</v>
      </c>
      <c r="I21" s="757">
        <v>28</v>
      </c>
      <c r="J21" s="757">
        <v>10</v>
      </c>
      <c r="K21" s="757" t="s">
        <v>96</v>
      </c>
      <c r="L21" s="757" t="s">
        <v>96</v>
      </c>
      <c r="M21" s="757">
        <v>37</v>
      </c>
      <c r="N21" s="757">
        <v>38</v>
      </c>
      <c r="O21" s="757">
        <v>10</v>
      </c>
      <c r="P21" s="757" t="s">
        <v>96</v>
      </c>
      <c r="Q21" s="757" t="s">
        <v>96</v>
      </c>
      <c r="R21" s="757">
        <v>40</v>
      </c>
      <c r="S21" s="757">
        <v>39</v>
      </c>
      <c r="T21" s="757">
        <v>11</v>
      </c>
      <c r="U21" s="757" t="s">
        <v>96</v>
      </c>
      <c r="V21" s="757" t="s">
        <v>96</v>
      </c>
      <c r="W21" s="758">
        <f>SUM(C21,H21,M21,R21)</f>
        <v>140</v>
      </c>
      <c r="X21" s="757">
        <f t="shared" si="46"/>
        <v>142</v>
      </c>
      <c r="Y21" s="757">
        <f t="shared" si="46"/>
        <v>43</v>
      </c>
      <c r="Z21" s="757">
        <f t="shared" si="46"/>
        <v>0</v>
      </c>
      <c r="AA21" s="757" t="s">
        <v>96</v>
      </c>
      <c r="AB21" s="757">
        <v>22</v>
      </c>
      <c r="AC21" s="757">
        <v>34</v>
      </c>
      <c r="AD21" s="757">
        <v>4</v>
      </c>
      <c r="AE21" s="757" t="s">
        <v>96</v>
      </c>
      <c r="AF21" s="757" t="s">
        <v>96</v>
      </c>
      <c r="AG21" s="757">
        <v>41</v>
      </c>
      <c r="AH21" s="757">
        <v>34</v>
      </c>
      <c r="AI21" s="757">
        <v>16</v>
      </c>
      <c r="AJ21" s="757" t="s">
        <v>96</v>
      </c>
      <c r="AK21" s="757" t="s">
        <v>96</v>
      </c>
      <c r="AL21" s="757">
        <v>31</v>
      </c>
      <c r="AM21" s="757">
        <v>39</v>
      </c>
      <c r="AN21" s="757">
        <v>9</v>
      </c>
      <c r="AO21" s="757" t="s">
        <v>96</v>
      </c>
      <c r="AP21" s="757" t="s">
        <v>96</v>
      </c>
      <c r="AQ21" s="757">
        <v>50</v>
      </c>
      <c r="AR21" s="757">
        <v>37</v>
      </c>
      <c r="AS21" s="757">
        <v>10</v>
      </c>
      <c r="AT21" s="757" t="s">
        <v>96</v>
      </c>
      <c r="AU21" s="757" t="s">
        <v>96</v>
      </c>
      <c r="AV21" s="758">
        <f>SUM(AB21,AG21,AL21,AQ21)</f>
        <v>144</v>
      </c>
      <c r="AW21" s="757">
        <f t="shared" si="47"/>
        <v>144</v>
      </c>
      <c r="AX21" s="757">
        <f t="shared" si="47"/>
        <v>39</v>
      </c>
      <c r="AY21" s="757" t="s">
        <v>96</v>
      </c>
      <c r="AZ21" s="757" t="s">
        <v>96</v>
      </c>
      <c r="BA21" s="757">
        <v>38</v>
      </c>
      <c r="BB21" s="757">
        <v>40</v>
      </c>
      <c r="BC21" s="757">
        <v>13</v>
      </c>
      <c r="BD21" s="757" t="s">
        <v>96</v>
      </c>
      <c r="BE21" s="757" t="s">
        <v>96</v>
      </c>
      <c r="BF21" s="757">
        <v>22</v>
      </c>
      <c r="BG21" s="757">
        <v>26</v>
      </c>
      <c r="BH21" s="757">
        <v>10</v>
      </c>
      <c r="BI21" s="757" t="s">
        <v>96</v>
      </c>
      <c r="BJ21" s="757" t="s">
        <v>96</v>
      </c>
      <c r="BK21" s="757">
        <v>37</v>
      </c>
      <c r="BL21" s="757">
        <v>41</v>
      </c>
      <c r="BM21" s="757">
        <v>11</v>
      </c>
      <c r="BN21" s="757" t="s">
        <v>96</v>
      </c>
      <c r="BO21" s="757" t="s">
        <v>96</v>
      </c>
      <c r="BP21" s="757">
        <v>30</v>
      </c>
      <c r="BQ21" s="757">
        <v>38</v>
      </c>
      <c r="BR21" s="757">
        <v>9</v>
      </c>
      <c r="BS21" s="757" t="s">
        <v>96</v>
      </c>
      <c r="BT21" s="757" t="s">
        <v>96</v>
      </c>
      <c r="BU21" s="758">
        <f>SUM(BA21,BF21,BK21,BP21)</f>
        <v>127</v>
      </c>
      <c r="BV21" s="757">
        <f t="shared" si="48"/>
        <v>145</v>
      </c>
      <c r="BW21" s="757">
        <f t="shared" si="48"/>
        <v>43</v>
      </c>
      <c r="BX21" s="757">
        <f t="shared" si="48"/>
        <v>0</v>
      </c>
      <c r="BY21" s="757" t="s">
        <v>96</v>
      </c>
      <c r="BZ21" s="757">
        <v>35</v>
      </c>
      <c r="CA21" s="757">
        <v>41</v>
      </c>
      <c r="CB21" s="757">
        <v>13</v>
      </c>
      <c r="CC21" s="757" t="s">
        <v>96</v>
      </c>
      <c r="CD21" s="757" t="s">
        <v>96</v>
      </c>
      <c r="CE21" s="757">
        <v>60</v>
      </c>
      <c r="CF21" s="757">
        <v>43</v>
      </c>
      <c r="CG21" s="757">
        <v>6</v>
      </c>
      <c r="CH21" s="757" t="s">
        <v>96</v>
      </c>
      <c r="CI21" s="757" t="s">
        <v>96</v>
      </c>
      <c r="CJ21" s="757"/>
      <c r="CK21" s="757"/>
      <c r="CL21" s="757"/>
      <c r="CM21" s="757"/>
      <c r="CN21" s="757"/>
      <c r="CO21" s="757"/>
      <c r="CP21" s="757"/>
      <c r="CQ21" s="757"/>
      <c r="CR21" s="757"/>
      <c r="CS21" s="757"/>
      <c r="CT21" s="757"/>
      <c r="CU21" s="480"/>
      <c r="CV21" s="480"/>
      <c r="CW21" s="480"/>
      <c r="CX21" s="480"/>
    </row>
    <row r="22" spans="2:102">
      <c r="B22" s="759" t="s">
        <v>129</v>
      </c>
      <c r="C22" s="760">
        <v>341</v>
      </c>
      <c r="D22" s="760">
        <v>75</v>
      </c>
      <c r="E22" s="760">
        <v>93</v>
      </c>
      <c r="F22" s="760">
        <v>49</v>
      </c>
      <c r="G22" s="760" t="s">
        <v>96</v>
      </c>
      <c r="H22" s="760">
        <v>326</v>
      </c>
      <c r="I22" s="760">
        <v>59</v>
      </c>
      <c r="J22" s="760">
        <v>79</v>
      </c>
      <c r="K22" s="760">
        <v>76</v>
      </c>
      <c r="L22" s="760" t="s">
        <v>96</v>
      </c>
      <c r="M22" s="760">
        <v>373</v>
      </c>
      <c r="N22" s="760">
        <v>102</v>
      </c>
      <c r="O22" s="760">
        <v>95</v>
      </c>
      <c r="P22" s="760">
        <v>75</v>
      </c>
      <c r="Q22" s="760" t="s">
        <v>96</v>
      </c>
      <c r="R22" s="760">
        <v>340</v>
      </c>
      <c r="S22" s="760">
        <v>79</v>
      </c>
      <c r="T22" s="760">
        <v>70</v>
      </c>
      <c r="U22" s="760">
        <v>80</v>
      </c>
      <c r="V22" s="760" t="s">
        <v>96</v>
      </c>
      <c r="W22" s="761">
        <f t="shared" ref="W22:Z22" si="49">C22+H22+M22+R22</f>
        <v>1380</v>
      </c>
      <c r="X22" s="760">
        <f t="shared" si="49"/>
        <v>315</v>
      </c>
      <c r="Y22" s="760">
        <f t="shared" si="49"/>
        <v>337</v>
      </c>
      <c r="Z22" s="760">
        <f t="shared" si="49"/>
        <v>280</v>
      </c>
      <c r="AA22" s="760" t="s">
        <v>96</v>
      </c>
      <c r="AB22" s="760">
        <v>342</v>
      </c>
      <c r="AC22" s="760">
        <v>77</v>
      </c>
      <c r="AD22" s="760">
        <v>63</v>
      </c>
      <c r="AE22" s="760">
        <v>59</v>
      </c>
      <c r="AF22" s="760" t="s">
        <v>96</v>
      </c>
      <c r="AG22" s="760">
        <v>316</v>
      </c>
      <c r="AH22" s="760">
        <v>88</v>
      </c>
      <c r="AI22" s="760">
        <v>39</v>
      </c>
      <c r="AJ22" s="760">
        <v>70</v>
      </c>
      <c r="AK22" s="760" t="s">
        <v>96</v>
      </c>
      <c r="AL22" s="760">
        <v>262</v>
      </c>
      <c r="AM22" s="760">
        <v>67</v>
      </c>
      <c r="AN22" s="760">
        <v>62</v>
      </c>
      <c r="AO22" s="760">
        <v>66</v>
      </c>
      <c r="AP22" s="760" t="s">
        <v>96</v>
      </c>
      <c r="AQ22" s="760">
        <v>471</v>
      </c>
      <c r="AR22" s="760">
        <v>208</v>
      </c>
      <c r="AS22" s="760">
        <v>98</v>
      </c>
      <c r="AT22" s="760">
        <v>66</v>
      </c>
      <c r="AU22" s="760" t="s">
        <v>96</v>
      </c>
      <c r="AV22" s="761">
        <f t="shared" ref="AV22:AY22" si="50">AB22+AG22+AL22+AQ22</f>
        <v>1391</v>
      </c>
      <c r="AW22" s="760">
        <f t="shared" si="50"/>
        <v>440</v>
      </c>
      <c r="AX22" s="760">
        <f t="shared" si="50"/>
        <v>262</v>
      </c>
      <c r="AY22" s="760">
        <f t="shared" si="50"/>
        <v>261</v>
      </c>
      <c r="AZ22" s="760" t="s">
        <v>96</v>
      </c>
      <c r="BA22" s="760">
        <v>546</v>
      </c>
      <c r="BB22" s="760">
        <v>302</v>
      </c>
      <c r="BC22" s="760">
        <v>120</v>
      </c>
      <c r="BD22" s="760">
        <v>55</v>
      </c>
      <c r="BE22" s="760" t="s">
        <v>96</v>
      </c>
      <c r="BF22" s="760">
        <v>401</v>
      </c>
      <c r="BG22" s="760">
        <v>150</v>
      </c>
      <c r="BH22" s="760">
        <v>57</v>
      </c>
      <c r="BI22" s="760">
        <v>60</v>
      </c>
      <c r="BJ22" s="760" t="s">
        <v>96</v>
      </c>
      <c r="BK22" s="760">
        <v>336</v>
      </c>
      <c r="BL22" s="760">
        <v>74</v>
      </c>
      <c r="BM22" s="760">
        <v>74</v>
      </c>
      <c r="BN22" s="760">
        <v>69</v>
      </c>
      <c r="BO22" s="760" t="s">
        <v>96</v>
      </c>
      <c r="BP22" s="760">
        <v>366</v>
      </c>
      <c r="BQ22" s="760">
        <v>71</v>
      </c>
      <c r="BR22" s="760">
        <v>81</v>
      </c>
      <c r="BS22" s="760">
        <v>83</v>
      </c>
      <c r="BT22" s="760" t="s">
        <v>96</v>
      </c>
      <c r="BU22" s="761">
        <f t="shared" ref="BU22:BX22" si="51">BA22+BF22+BK22+BP22</f>
        <v>1649</v>
      </c>
      <c r="BV22" s="760">
        <f t="shared" si="51"/>
        <v>597</v>
      </c>
      <c r="BW22" s="760">
        <f t="shared" si="51"/>
        <v>332</v>
      </c>
      <c r="BX22" s="760">
        <f t="shared" si="51"/>
        <v>267</v>
      </c>
      <c r="BY22" s="760" t="s">
        <v>96</v>
      </c>
      <c r="BZ22" s="760">
        <v>357</v>
      </c>
      <c r="CA22" s="760">
        <v>70</v>
      </c>
      <c r="CB22" s="760">
        <v>61</v>
      </c>
      <c r="CC22" s="760">
        <v>84</v>
      </c>
      <c r="CD22" s="760" t="s">
        <v>96</v>
      </c>
      <c r="CE22" s="760">
        <v>354</v>
      </c>
      <c r="CF22" s="760">
        <v>68</v>
      </c>
      <c r="CG22" s="760">
        <v>77</v>
      </c>
      <c r="CH22" s="760">
        <v>56</v>
      </c>
      <c r="CI22" s="760" t="s">
        <v>96</v>
      </c>
      <c r="CJ22" s="760"/>
      <c r="CK22" s="760"/>
      <c r="CL22" s="760"/>
      <c r="CM22" s="760"/>
      <c r="CN22" s="760"/>
      <c r="CO22" s="760"/>
      <c r="CP22" s="760"/>
      <c r="CQ22" s="760"/>
      <c r="CR22" s="760"/>
      <c r="CS22" s="760"/>
      <c r="CT22" s="760"/>
      <c r="CU22" s="480"/>
      <c r="CV22" s="480"/>
      <c r="CW22" s="480"/>
      <c r="CX22" s="480"/>
    </row>
    <row r="23" spans="2:102" ht="15" thickBot="1">
      <c r="B23" s="762"/>
      <c r="C23" s="752"/>
      <c r="D23" s="752"/>
      <c r="E23" s="752"/>
      <c r="F23" s="752"/>
      <c r="G23" s="752"/>
      <c r="H23" s="752"/>
      <c r="I23" s="752"/>
      <c r="J23" s="752"/>
      <c r="K23" s="752"/>
      <c r="L23" s="752"/>
      <c r="M23" s="752"/>
      <c r="N23" s="752"/>
      <c r="O23" s="752"/>
      <c r="P23" s="752"/>
      <c r="Q23" s="752"/>
      <c r="R23" s="752"/>
      <c r="S23" s="752"/>
      <c r="T23" s="752"/>
      <c r="U23" s="752"/>
      <c r="V23" s="752"/>
      <c r="W23" s="483"/>
      <c r="X23" s="752"/>
      <c r="Y23" s="752"/>
      <c r="Z23" s="752"/>
      <c r="AA23" s="752"/>
      <c r="AB23" s="752"/>
      <c r="AC23" s="752"/>
      <c r="AD23" s="752"/>
      <c r="AE23" s="752"/>
      <c r="AF23" s="752"/>
      <c r="AG23" s="752"/>
      <c r="AH23" s="752"/>
      <c r="AI23" s="752"/>
      <c r="AJ23" s="752"/>
      <c r="AK23" s="752"/>
      <c r="AL23" s="752"/>
      <c r="AM23" s="752"/>
      <c r="AN23" s="752"/>
      <c r="AO23" s="752"/>
      <c r="AP23" s="752"/>
      <c r="AQ23" s="752"/>
      <c r="AR23" s="752"/>
      <c r="AS23" s="752"/>
      <c r="AT23" s="752"/>
      <c r="AU23" s="752"/>
      <c r="AV23" s="483"/>
      <c r="AW23" s="752"/>
      <c r="AX23" s="752"/>
      <c r="AY23" s="752"/>
      <c r="AZ23" s="752"/>
      <c r="BA23" s="752"/>
      <c r="BB23" s="752"/>
      <c r="BC23" s="752"/>
      <c r="BD23" s="752"/>
      <c r="BE23" s="752"/>
      <c r="BF23" s="752"/>
      <c r="BG23" s="752"/>
      <c r="BH23" s="752"/>
      <c r="BI23" s="752"/>
      <c r="BJ23" s="752"/>
      <c r="BK23" s="752"/>
      <c r="BL23" s="752"/>
      <c r="BM23" s="752"/>
      <c r="BN23" s="752"/>
      <c r="BO23" s="752"/>
      <c r="BP23" s="752"/>
      <c r="BQ23" s="752"/>
      <c r="BR23" s="752"/>
      <c r="BS23" s="752"/>
      <c r="BT23" s="752"/>
      <c r="BU23" s="483"/>
      <c r="BV23" s="752"/>
      <c r="BW23" s="752"/>
      <c r="BX23" s="752"/>
      <c r="BY23" s="752"/>
      <c r="BZ23" s="752"/>
      <c r="CA23" s="752"/>
      <c r="CB23" s="752"/>
      <c r="CC23" s="752"/>
      <c r="CD23" s="752"/>
      <c r="CE23" s="752"/>
      <c r="CF23" s="752"/>
      <c r="CG23" s="752"/>
      <c r="CH23" s="752"/>
      <c r="CI23" s="752"/>
      <c r="CJ23" s="752"/>
      <c r="CK23" s="752"/>
      <c r="CL23" s="752"/>
      <c r="CM23" s="752"/>
      <c r="CN23" s="752"/>
      <c r="CO23" s="752"/>
      <c r="CP23" s="752"/>
      <c r="CQ23" s="752"/>
      <c r="CR23" s="752"/>
      <c r="CS23" s="752"/>
      <c r="CT23" s="752"/>
      <c r="CU23" s="480"/>
      <c r="CV23" s="480"/>
      <c r="CW23" s="480"/>
      <c r="CX23" s="480"/>
    </row>
    <row r="24" spans="2:102" ht="15" thickBot="1">
      <c r="B24" s="750" t="s">
        <v>760</v>
      </c>
      <c r="C24" s="751">
        <f>SUM(C25,C28,C31,C36,C41,C44,C45)</f>
        <v>1415</v>
      </c>
      <c r="D24" s="751">
        <f t="shared" ref="D24:BO24" si="52">SUM(D25,D28,D31,D36,D41,D44,D45)</f>
        <v>522</v>
      </c>
      <c r="E24" s="751">
        <f t="shared" si="52"/>
        <v>536</v>
      </c>
      <c r="F24" s="751" t="s">
        <v>96</v>
      </c>
      <c r="G24" s="751">
        <f t="shared" si="52"/>
        <v>427</v>
      </c>
      <c r="H24" s="751">
        <f t="shared" si="52"/>
        <v>1329</v>
      </c>
      <c r="I24" s="751">
        <f t="shared" si="52"/>
        <v>536</v>
      </c>
      <c r="J24" s="751">
        <f t="shared" si="52"/>
        <v>508</v>
      </c>
      <c r="K24" s="751">
        <f t="shared" si="52"/>
        <v>13</v>
      </c>
      <c r="L24" s="751">
        <f t="shared" si="52"/>
        <v>367</v>
      </c>
      <c r="M24" s="751">
        <f t="shared" si="52"/>
        <v>1376</v>
      </c>
      <c r="N24" s="751">
        <f t="shared" si="52"/>
        <v>506</v>
      </c>
      <c r="O24" s="751">
        <f t="shared" si="52"/>
        <v>515</v>
      </c>
      <c r="P24" s="751">
        <f t="shared" si="52"/>
        <v>19</v>
      </c>
      <c r="Q24" s="751">
        <f t="shared" si="52"/>
        <v>400</v>
      </c>
      <c r="R24" s="751">
        <f t="shared" si="52"/>
        <v>1290</v>
      </c>
      <c r="S24" s="751">
        <f t="shared" si="52"/>
        <v>481</v>
      </c>
      <c r="T24" s="751">
        <f t="shared" si="52"/>
        <v>457</v>
      </c>
      <c r="U24" s="751">
        <f t="shared" si="52"/>
        <v>17</v>
      </c>
      <c r="V24" s="751">
        <f t="shared" si="52"/>
        <v>353</v>
      </c>
      <c r="W24" s="482">
        <f t="shared" si="52"/>
        <v>5410</v>
      </c>
      <c r="X24" s="751">
        <f t="shared" si="52"/>
        <v>2045</v>
      </c>
      <c r="Y24" s="751">
        <f t="shared" si="52"/>
        <v>2016</v>
      </c>
      <c r="Z24" s="751">
        <f t="shared" si="52"/>
        <v>49</v>
      </c>
      <c r="AA24" s="751">
        <f t="shared" si="52"/>
        <v>1547</v>
      </c>
      <c r="AB24" s="751">
        <f t="shared" si="52"/>
        <v>1338</v>
      </c>
      <c r="AC24" s="751">
        <f t="shared" si="52"/>
        <v>511</v>
      </c>
      <c r="AD24" s="751">
        <f t="shared" si="52"/>
        <v>504</v>
      </c>
      <c r="AE24" s="751">
        <f t="shared" si="52"/>
        <v>17</v>
      </c>
      <c r="AF24" s="751">
        <f t="shared" si="52"/>
        <v>429</v>
      </c>
      <c r="AG24" s="751">
        <f t="shared" si="52"/>
        <v>976</v>
      </c>
      <c r="AH24" s="751">
        <f t="shared" si="52"/>
        <v>464</v>
      </c>
      <c r="AI24" s="751">
        <f t="shared" si="52"/>
        <v>238</v>
      </c>
      <c r="AJ24" s="751">
        <f t="shared" si="52"/>
        <v>15</v>
      </c>
      <c r="AK24" s="751">
        <f t="shared" si="52"/>
        <v>387</v>
      </c>
      <c r="AL24" s="751">
        <f t="shared" si="52"/>
        <v>1294</v>
      </c>
      <c r="AM24" s="751">
        <f t="shared" si="52"/>
        <v>500</v>
      </c>
      <c r="AN24" s="751">
        <f t="shared" si="52"/>
        <v>433</v>
      </c>
      <c r="AO24" s="751">
        <f t="shared" si="52"/>
        <v>21</v>
      </c>
      <c r="AP24" s="751">
        <f t="shared" si="52"/>
        <v>453</v>
      </c>
      <c r="AQ24" s="751">
        <f t="shared" si="52"/>
        <v>1489</v>
      </c>
      <c r="AR24" s="751">
        <f t="shared" si="52"/>
        <v>511</v>
      </c>
      <c r="AS24" s="751">
        <f t="shared" si="52"/>
        <v>653</v>
      </c>
      <c r="AT24" s="751">
        <f t="shared" si="52"/>
        <v>20</v>
      </c>
      <c r="AU24" s="751">
        <f t="shared" si="52"/>
        <v>404</v>
      </c>
      <c r="AV24" s="482">
        <f t="shared" si="52"/>
        <v>5097</v>
      </c>
      <c r="AW24" s="751">
        <f t="shared" si="52"/>
        <v>1986</v>
      </c>
      <c r="AX24" s="751">
        <f t="shared" si="52"/>
        <v>1828</v>
      </c>
      <c r="AY24" s="751">
        <f t="shared" si="52"/>
        <v>73</v>
      </c>
      <c r="AZ24" s="751">
        <f t="shared" si="52"/>
        <v>1673</v>
      </c>
      <c r="BA24" s="751">
        <f t="shared" si="52"/>
        <v>1357</v>
      </c>
      <c r="BB24" s="751">
        <f t="shared" si="52"/>
        <v>422</v>
      </c>
      <c r="BC24" s="751">
        <f t="shared" si="52"/>
        <v>579</v>
      </c>
      <c r="BD24" s="751">
        <f t="shared" si="52"/>
        <v>21</v>
      </c>
      <c r="BE24" s="751">
        <f t="shared" si="52"/>
        <v>422</v>
      </c>
      <c r="BF24" s="751">
        <f t="shared" si="52"/>
        <v>1137</v>
      </c>
      <c r="BG24" s="751">
        <f t="shared" si="52"/>
        <v>225</v>
      </c>
      <c r="BH24" s="751">
        <f t="shared" si="52"/>
        <v>583</v>
      </c>
      <c r="BI24" s="751">
        <f t="shared" si="52"/>
        <v>14</v>
      </c>
      <c r="BJ24" s="751">
        <f t="shared" si="52"/>
        <v>318</v>
      </c>
      <c r="BK24" s="751">
        <f t="shared" si="52"/>
        <v>1317</v>
      </c>
      <c r="BL24" s="751">
        <f t="shared" si="52"/>
        <v>471</v>
      </c>
      <c r="BM24" s="751">
        <f t="shared" si="52"/>
        <v>496</v>
      </c>
      <c r="BN24" s="751">
        <f t="shared" si="52"/>
        <v>18</v>
      </c>
      <c r="BO24" s="751">
        <f t="shared" si="52"/>
        <v>460</v>
      </c>
      <c r="BP24" s="751">
        <f t="shared" ref="BP24:CD24" si="53">SUM(BP25,BP28,BP31,BP36,BP41,BP44,BP45)</f>
        <v>1358</v>
      </c>
      <c r="BQ24" s="751">
        <f t="shared" si="53"/>
        <v>444</v>
      </c>
      <c r="BR24" s="751">
        <f t="shared" si="53"/>
        <v>627</v>
      </c>
      <c r="BS24" s="751">
        <f t="shared" si="53"/>
        <v>22</v>
      </c>
      <c r="BT24" s="751">
        <f t="shared" si="53"/>
        <v>406</v>
      </c>
      <c r="BU24" s="482">
        <f t="shared" si="53"/>
        <v>5169</v>
      </c>
      <c r="BV24" s="751">
        <f t="shared" si="53"/>
        <v>1562</v>
      </c>
      <c r="BW24" s="751">
        <f t="shared" si="53"/>
        <v>2285</v>
      </c>
      <c r="BX24" s="751">
        <f t="shared" si="53"/>
        <v>75</v>
      </c>
      <c r="BY24" s="751">
        <f t="shared" si="53"/>
        <v>1606</v>
      </c>
      <c r="BZ24" s="751">
        <f t="shared" si="53"/>
        <v>1399</v>
      </c>
      <c r="CA24" s="751">
        <f t="shared" si="53"/>
        <v>528</v>
      </c>
      <c r="CB24" s="751">
        <f t="shared" si="53"/>
        <v>628</v>
      </c>
      <c r="CC24" s="751">
        <f t="shared" si="53"/>
        <v>21</v>
      </c>
      <c r="CD24" s="751">
        <f t="shared" si="53"/>
        <v>371</v>
      </c>
      <c r="CE24" s="751">
        <v>1576</v>
      </c>
      <c r="CF24" s="751">
        <v>514</v>
      </c>
      <c r="CG24" s="751">
        <v>589</v>
      </c>
      <c r="CH24" s="751">
        <v>8</v>
      </c>
      <c r="CI24" s="751">
        <v>443</v>
      </c>
      <c r="CJ24" s="751"/>
      <c r="CK24" s="751"/>
      <c r="CL24" s="751"/>
      <c r="CM24" s="751"/>
      <c r="CN24" s="751"/>
      <c r="CO24" s="751"/>
      <c r="CP24" s="751"/>
      <c r="CQ24" s="751"/>
      <c r="CR24" s="751"/>
      <c r="CS24" s="751"/>
      <c r="CT24" s="751"/>
      <c r="CU24" s="567"/>
      <c r="CV24" s="475"/>
      <c r="CW24" s="475"/>
      <c r="CX24" s="475"/>
    </row>
    <row r="25" spans="2:102" ht="15" thickBot="1">
      <c r="B25" s="194" t="s">
        <v>755</v>
      </c>
      <c r="C25" s="752">
        <f>SUM(C26:C27)</f>
        <v>253</v>
      </c>
      <c r="D25" s="752">
        <f t="shared" ref="D25:BN25" si="54">SUM(D26:D27)</f>
        <v>236</v>
      </c>
      <c r="E25" s="752">
        <f t="shared" si="54"/>
        <v>43</v>
      </c>
      <c r="F25" s="752" t="s">
        <v>96</v>
      </c>
      <c r="G25" s="752" t="s">
        <v>96</v>
      </c>
      <c r="H25" s="752">
        <f t="shared" si="54"/>
        <v>284</v>
      </c>
      <c r="I25" s="752">
        <f t="shared" si="54"/>
        <v>252</v>
      </c>
      <c r="J25" s="752">
        <f t="shared" si="54"/>
        <v>49</v>
      </c>
      <c r="K25" s="752">
        <f t="shared" si="54"/>
        <v>13</v>
      </c>
      <c r="L25" s="752" t="s">
        <v>96</v>
      </c>
      <c r="M25" s="752">
        <f t="shared" si="54"/>
        <v>266</v>
      </c>
      <c r="N25" s="752">
        <f t="shared" si="54"/>
        <v>222</v>
      </c>
      <c r="O25" s="752">
        <f t="shared" si="54"/>
        <v>49</v>
      </c>
      <c r="P25" s="752">
        <f t="shared" si="54"/>
        <v>19</v>
      </c>
      <c r="Q25" s="752" t="s">
        <v>96</v>
      </c>
      <c r="R25" s="752">
        <f t="shared" si="54"/>
        <v>241</v>
      </c>
      <c r="S25" s="752">
        <f t="shared" si="54"/>
        <v>207</v>
      </c>
      <c r="T25" s="752">
        <f t="shared" si="54"/>
        <v>22</v>
      </c>
      <c r="U25" s="752">
        <f t="shared" si="54"/>
        <v>17</v>
      </c>
      <c r="V25" s="752" t="s">
        <v>96</v>
      </c>
      <c r="W25" s="485">
        <f t="shared" si="54"/>
        <v>1044</v>
      </c>
      <c r="X25" s="752">
        <f t="shared" si="54"/>
        <v>917</v>
      </c>
      <c r="Y25" s="752">
        <f t="shared" si="54"/>
        <v>163</v>
      </c>
      <c r="Z25" s="752">
        <f t="shared" si="54"/>
        <v>49</v>
      </c>
      <c r="AA25" s="752" t="s">
        <v>96</v>
      </c>
      <c r="AB25" s="752">
        <f t="shared" si="54"/>
        <v>250</v>
      </c>
      <c r="AC25" s="752">
        <f t="shared" si="54"/>
        <v>230</v>
      </c>
      <c r="AD25" s="752">
        <f t="shared" si="54"/>
        <v>34</v>
      </c>
      <c r="AE25" s="752">
        <f t="shared" si="54"/>
        <v>17</v>
      </c>
      <c r="AF25" s="752" t="s">
        <v>96</v>
      </c>
      <c r="AG25" s="752">
        <f t="shared" si="54"/>
        <v>226</v>
      </c>
      <c r="AH25" s="752">
        <f t="shared" si="54"/>
        <v>226</v>
      </c>
      <c r="AI25" s="752">
        <f t="shared" si="54"/>
        <v>11</v>
      </c>
      <c r="AJ25" s="752">
        <f t="shared" si="54"/>
        <v>15</v>
      </c>
      <c r="AK25" s="752" t="s">
        <v>96</v>
      </c>
      <c r="AL25" s="752">
        <f t="shared" si="54"/>
        <v>282</v>
      </c>
      <c r="AM25" s="752">
        <f t="shared" si="54"/>
        <v>244</v>
      </c>
      <c r="AN25" s="752">
        <f t="shared" si="54"/>
        <v>47</v>
      </c>
      <c r="AO25" s="752">
        <f t="shared" si="54"/>
        <v>21</v>
      </c>
      <c r="AP25" s="752" t="s">
        <v>96</v>
      </c>
      <c r="AQ25" s="752">
        <f t="shared" si="54"/>
        <v>249</v>
      </c>
      <c r="AR25" s="752">
        <f t="shared" si="54"/>
        <v>216</v>
      </c>
      <c r="AS25" s="752">
        <f t="shared" si="54"/>
        <v>39</v>
      </c>
      <c r="AT25" s="752">
        <f t="shared" si="54"/>
        <v>20</v>
      </c>
      <c r="AU25" s="752" t="s">
        <v>96</v>
      </c>
      <c r="AV25" s="485">
        <f t="shared" ref="AV25:AY25" si="55">SUM(AV26:AV27)</f>
        <v>1007</v>
      </c>
      <c r="AW25" s="752">
        <f t="shared" si="55"/>
        <v>916</v>
      </c>
      <c r="AX25" s="752">
        <f t="shared" si="55"/>
        <v>131</v>
      </c>
      <c r="AY25" s="752">
        <f t="shared" si="55"/>
        <v>73</v>
      </c>
      <c r="AZ25" s="752" t="s">
        <v>96</v>
      </c>
      <c r="BA25" s="752">
        <f t="shared" si="54"/>
        <v>221</v>
      </c>
      <c r="BB25" s="752">
        <f t="shared" si="54"/>
        <v>185</v>
      </c>
      <c r="BC25" s="752">
        <f t="shared" si="54"/>
        <v>35</v>
      </c>
      <c r="BD25" s="752">
        <f t="shared" si="54"/>
        <v>21</v>
      </c>
      <c r="BE25" s="752" t="s">
        <v>96</v>
      </c>
      <c r="BF25" s="752">
        <f t="shared" si="54"/>
        <v>95</v>
      </c>
      <c r="BG25" s="752">
        <f t="shared" si="54"/>
        <v>27</v>
      </c>
      <c r="BH25" s="752">
        <f t="shared" si="54"/>
        <v>49</v>
      </c>
      <c r="BI25" s="752">
        <f t="shared" si="54"/>
        <v>14</v>
      </c>
      <c r="BJ25" s="752" t="s">
        <v>96</v>
      </c>
      <c r="BK25" s="752">
        <f t="shared" si="54"/>
        <v>257</v>
      </c>
      <c r="BL25" s="752">
        <f t="shared" si="54"/>
        <v>236</v>
      </c>
      <c r="BM25" s="752">
        <f t="shared" si="54"/>
        <v>33</v>
      </c>
      <c r="BN25" s="752">
        <f t="shared" si="54"/>
        <v>18</v>
      </c>
      <c r="BO25" s="752" t="s">
        <v>96</v>
      </c>
      <c r="BP25" s="752">
        <f t="shared" ref="BP25:CC25" si="56">SUM(BP26:BP27)</f>
        <v>285</v>
      </c>
      <c r="BQ25" s="752">
        <f t="shared" si="56"/>
        <v>250</v>
      </c>
      <c r="BR25" s="752">
        <f t="shared" si="56"/>
        <v>42</v>
      </c>
      <c r="BS25" s="752">
        <f t="shared" si="56"/>
        <v>22</v>
      </c>
      <c r="BT25" s="752" t="s">
        <v>96</v>
      </c>
      <c r="BU25" s="485">
        <f t="shared" si="56"/>
        <v>858</v>
      </c>
      <c r="BV25" s="752">
        <f t="shared" si="56"/>
        <v>698</v>
      </c>
      <c r="BW25" s="752">
        <f t="shared" si="56"/>
        <v>159</v>
      </c>
      <c r="BX25" s="752">
        <f t="shared" si="56"/>
        <v>75</v>
      </c>
      <c r="BY25" s="752" t="s">
        <v>96</v>
      </c>
      <c r="BZ25" s="752">
        <f t="shared" si="56"/>
        <v>251</v>
      </c>
      <c r="CA25" s="752">
        <f t="shared" si="56"/>
        <v>240</v>
      </c>
      <c r="CB25" s="752">
        <f t="shared" si="56"/>
        <v>30</v>
      </c>
      <c r="CC25" s="752">
        <f t="shared" si="56"/>
        <v>21</v>
      </c>
      <c r="CD25" s="752" t="s">
        <v>96</v>
      </c>
      <c r="CE25" s="752">
        <v>276</v>
      </c>
      <c r="CF25" s="752">
        <v>241</v>
      </c>
      <c r="CG25" s="752">
        <v>19</v>
      </c>
      <c r="CH25" s="752">
        <v>8</v>
      </c>
      <c r="CI25" s="752" t="s">
        <v>96</v>
      </c>
      <c r="CJ25" s="752"/>
      <c r="CK25" s="752"/>
      <c r="CL25" s="752"/>
      <c r="CM25" s="752"/>
      <c r="CN25" s="752"/>
      <c r="CO25" s="752"/>
      <c r="CP25" s="752"/>
      <c r="CQ25" s="752"/>
      <c r="CR25" s="752"/>
      <c r="CS25" s="752"/>
      <c r="CT25" s="752"/>
      <c r="CU25" s="470"/>
      <c r="CV25" s="470"/>
      <c r="CW25" s="470"/>
      <c r="CX25" s="470"/>
    </row>
    <row r="26" spans="2:102">
      <c r="B26" s="753" t="s">
        <v>764</v>
      </c>
      <c r="C26" s="754">
        <v>147</v>
      </c>
      <c r="D26" s="754">
        <v>134</v>
      </c>
      <c r="E26" s="754">
        <v>39</v>
      </c>
      <c r="F26" s="754" t="s">
        <v>96</v>
      </c>
      <c r="G26" s="754" t="s">
        <v>96</v>
      </c>
      <c r="H26" s="754">
        <v>143</v>
      </c>
      <c r="I26" s="754">
        <v>133</v>
      </c>
      <c r="J26" s="754">
        <v>41</v>
      </c>
      <c r="K26" s="754" t="s">
        <v>96</v>
      </c>
      <c r="L26" s="754" t="s">
        <v>96</v>
      </c>
      <c r="M26" s="754">
        <v>133</v>
      </c>
      <c r="N26" s="754">
        <v>112</v>
      </c>
      <c r="O26" s="754">
        <v>43</v>
      </c>
      <c r="P26" s="754" t="s">
        <v>96</v>
      </c>
      <c r="Q26" s="754" t="s">
        <v>96</v>
      </c>
      <c r="R26" s="754">
        <v>107</v>
      </c>
      <c r="S26" s="754">
        <v>96</v>
      </c>
      <c r="T26" s="754">
        <v>18</v>
      </c>
      <c r="U26" s="754" t="s">
        <v>96</v>
      </c>
      <c r="V26" s="754" t="s">
        <v>96</v>
      </c>
      <c r="W26" s="763">
        <f>SUM(C26,H26,M26,R26)</f>
        <v>530</v>
      </c>
      <c r="X26" s="754">
        <f t="shared" ref="X26:Z27" si="57">SUM(D26,I26,N26,S26)</f>
        <v>475</v>
      </c>
      <c r="Y26" s="754">
        <f t="shared" si="57"/>
        <v>141</v>
      </c>
      <c r="Z26" s="754" t="s">
        <v>96</v>
      </c>
      <c r="AA26" s="754" t="s">
        <v>96</v>
      </c>
      <c r="AB26" s="754">
        <v>120</v>
      </c>
      <c r="AC26" s="754">
        <v>120</v>
      </c>
      <c r="AD26" s="754">
        <v>27</v>
      </c>
      <c r="AE26" s="754" t="s">
        <v>96</v>
      </c>
      <c r="AF26" s="754" t="s">
        <v>96</v>
      </c>
      <c r="AG26" s="754">
        <v>96</v>
      </c>
      <c r="AH26" s="754">
        <v>125</v>
      </c>
      <c r="AI26" s="754" t="s">
        <v>96</v>
      </c>
      <c r="AJ26" s="754" t="s">
        <v>96</v>
      </c>
      <c r="AK26" s="754" t="s">
        <v>96</v>
      </c>
      <c r="AL26" s="754">
        <v>124</v>
      </c>
      <c r="AM26" s="754">
        <v>128</v>
      </c>
      <c r="AN26" s="754">
        <v>26</v>
      </c>
      <c r="AO26" s="754" t="s">
        <v>96</v>
      </c>
      <c r="AP26" s="754" t="s">
        <v>96</v>
      </c>
      <c r="AQ26" s="754">
        <v>118</v>
      </c>
      <c r="AR26" s="754">
        <v>115</v>
      </c>
      <c r="AS26" s="754">
        <v>29</v>
      </c>
      <c r="AT26" s="754" t="s">
        <v>96</v>
      </c>
      <c r="AU26" s="754" t="s">
        <v>96</v>
      </c>
      <c r="AV26" s="763">
        <f>SUM(AB26,AG26,AL26,AQ26)</f>
        <v>458</v>
      </c>
      <c r="AW26" s="754">
        <f t="shared" ref="AW26:AY27" si="58">SUM(AC26,AH26,AM26,AR26)</f>
        <v>488</v>
      </c>
      <c r="AX26" s="754">
        <f t="shared" si="58"/>
        <v>82</v>
      </c>
      <c r="AY26" s="754" t="s">
        <v>96</v>
      </c>
      <c r="AZ26" s="754" t="s">
        <v>96</v>
      </c>
      <c r="BA26" s="754">
        <v>92</v>
      </c>
      <c r="BB26" s="754">
        <v>97</v>
      </c>
      <c r="BC26" s="754">
        <v>15</v>
      </c>
      <c r="BD26" s="754" t="s">
        <v>96</v>
      </c>
      <c r="BE26" s="754" t="s">
        <v>96</v>
      </c>
      <c r="BF26" s="754">
        <v>38</v>
      </c>
      <c r="BG26" s="754">
        <v>2</v>
      </c>
      <c r="BH26" s="754">
        <v>31</v>
      </c>
      <c r="BI26" s="754" t="s">
        <v>96</v>
      </c>
      <c r="BJ26" s="754" t="s">
        <v>96</v>
      </c>
      <c r="BK26" s="754">
        <v>106</v>
      </c>
      <c r="BL26" s="754">
        <v>120</v>
      </c>
      <c r="BM26" s="754">
        <v>17</v>
      </c>
      <c r="BN26" s="754" t="s">
        <v>96</v>
      </c>
      <c r="BO26" s="754" t="s">
        <v>96</v>
      </c>
      <c r="BP26" s="754">
        <v>123</v>
      </c>
      <c r="BQ26" s="754">
        <v>129</v>
      </c>
      <c r="BR26" s="754">
        <v>22</v>
      </c>
      <c r="BS26" s="754" t="s">
        <v>96</v>
      </c>
      <c r="BT26" s="754" t="s">
        <v>96</v>
      </c>
      <c r="BU26" s="763">
        <f>SUM(BA26,BF26,BK26,BP26)</f>
        <v>359</v>
      </c>
      <c r="BV26" s="754">
        <f t="shared" ref="BV26:BX27" si="59">SUM(BB26,BG26,BL26,BQ26)</f>
        <v>348</v>
      </c>
      <c r="BW26" s="754">
        <f t="shared" si="59"/>
        <v>85</v>
      </c>
      <c r="BX26" s="754" t="s">
        <v>96</v>
      </c>
      <c r="BY26" s="754" t="s">
        <v>96</v>
      </c>
      <c r="BZ26" s="754">
        <v>120</v>
      </c>
      <c r="CA26" s="754">
        <v>125</v>
      </c>
      <c r="CB26" s="754">
        <v>26</v>
      </c>
      <c r="CC26" s="754" t="s">
        <v>96</v>
      </c>
      <c r="CD26" s="754" t="s">
        <v>96</v>
      </c>
      <c r="CE26" s="754">
        <v>147</v>
      </c>
      <c r="CF26" s="754">
        <v>121</v>
      </c>
      <c r="CG26" s="754">
        <v>18</v>
      </c>
      <c r="CH26" s="754" t="s">
        <v>96</v>
      </c>
      <c r="CI26" s="754" t="s">
        <v>96</v>
      </c>
      <c r="CJ26" s="754"/>
      <c r="CK26" s="754"/>
      <c r="CL26" s="754"/>
      <c r="CM26" s="754"/>
      <c r="CN26" s="754"/>
      <c r="CO26" s="754"/>
      <c r="CP26" s="754"/>
      <c r="CQ26" s="754"/>
      <c r="CR26" s="754"/>
      <c r="CS26" s="754"/>
      <c r="CT26" s="754"/>
      <c r="CU26" s="749"/>
      <c r="CV26" s="749"/>
      <c r="CW26" s="749"/>
      <c r="CX26" s="749"/>
    </row>
    <row r="27" spans="2:102">
      <c r="B27" s="753" t="s">
        <v>765</v>
      </c>
      <c r="C27" s="754">
        <v>106</v>
      </c>
      <c r="D27" s="754">
        <v>102</v>
      </c>
      <c r="E27" s="754">
        <v>4</v>
      </c>
      <c r="F27" s="754" t="s">
        <v>96</v>
      </c>
      <c r="G27" s="754" t="s">
        <v>96</v>
      </c>
      <c r="H27" s="754">
        <v>141</v>
      </c>
      <c r="I27" s="754">
        <v>119</v>
      </c>
      <c r="J27" s="754">
        <v>8</v>
      </c>
      <c r="K27" s="754">
        <v>13</v>
      </c>
      <c r="L27" s="754" t="s">
        <v>96</v>
      </c>
      <c r="M27" s="754">
        <v>133</v>
      </c>
      <c r="N27" s="754">
        <v>110</v>
      </c>
      <c r="O27" s="754">
        <v>6</v>
      </c>
      <c r="P27" s="754">
        <v>19</v>
      </c>
      <c r="Q27" s="754" t="s">
        <v>96</v>
      </c>
      <c r="R27" s="754">
        <v>134</v>
      </c>
      <c r="S27" s="754">
        <v>111</v>
      </c>
      <c r="T27" s="754">
        <v>4</v>
      </c>
      <c r="U27" s="754">
        <v>17</v>
      </c>
      <c r="V27" s="754" t="s">
        <v>96</v>
      </c>
      <c r="W27" s="763">
        <f>SUM(C27,H27,M27,R27)</f>
        <v>514</v>
      </c>
      <c r="X27" s="754">
        <f t="shared" si="57"/>
        <v>442</v>
      </c>
      <c r="Y27" s="754">
        <f t="shared" si="57"/>
        <v>22</v>
      </c>
      <c r="Z27" s="754">
        <f t="shared" si="57"/>
        <v>49</v>
      </c>
      <c r="AA27" s="754" t="s">
        <v>96</v>
      </c>
      <c r="AB27" s="754">
        <v>130</v>
      </c>
      <c r="AC27" s="754">
        <v>110</v>
      </c>
      <c r="AD27" s="754">
        <v>7</v>
      </c>
      <c r="AE27" s="754">
        <v>17</v>
      </c>
      <c r="AF27" s="757" t="s">
        <v>96</v>
      </c>
      <c r="AG27" s="754">
        <v>130</v>
      </c>
      <c r="AH27" s="754">
        <v>101</v>
      </c>
      <c r="AI27" s="754">
        <v>11</v>
      </c>
      <c r="AJ27" s="754">
        <v>15</v>
      </c>
      <c r="AK27" s="754" t="s">
        <v>96</v>
      </c>
      <c r="AL27" s="754">
        <v>158</v>
      </c>
      <c r="AM27" s="754">
        <v>116</v>
      </c>
      <c r="AN27" s="754">
        <v>21</v>
      </c>
      <c r="AO27" s="754">
        <v>21</v>
      </c>
      <c r="AP27" s="754" t="s">
        <v>96</v>
      </c>
      <c r="AQ27" s="754">
        <v>131</v>
      </c>
      <c r="AR27" s="754">
        <v>101</v>
      </c>
      <c r="AS27" s="754">
        <v>10</v>
      </c>
      <c r="AT27" s="754">
        <v>20</v>
      </c>
      <c r="AU27" s="754" t="s">
        <v>96</v>
      </c>
      <c r="AV27" s="763">
        <f>SUM(AB27,AG27,AL27,AQ27)</f>
        <v>549</v>
      </c>
      <c r="AW27" s="754">
        <f t="shared" si="58"/>
        <v>428</v>
      </c>
      <c r="AX27" s="754">
        <f t="shared" si="58"/>
        <v>49</v>
      </c>
      <c r="AY27" s="754">
        <f t="shared" si="58"/>
        <v>73</v>
      </c>
      <c r="AZ27" s="754" t="s">
        <v>96</v>
      </c>
      <c r="BA27" s="754">
        <v>129</v>
      </c>
      <c r="BB27" s="754">
        <v>88</v>
      </c>
      <c r="BC27" s="754">
        <v>20</v>
      </c>
      <c r="BD27" s="754">
        <v>21</v>
      </c>
      <c r="BE27" s="754" t="s">
        <v>96</v>
      </c>
      <c r="BF27" s="754">
        <v>57</v>
      </c>
      <c r="BG27" s="754">
        <v>25</v>
      </c>
      <c r="BH27" s="754">
        <v>18</v>
      </c>
      <c r="BI27" s="754">
        <v>14</v>
      </c>
      <c r="BJ27" s="754" t="s">
        <v>96</v>
      </c>
      <c r="BK27" s="754">
        <v>151</v>
      </c>
      <c r="BL27" s="754">
        <v>116</v>
      </c>
      <c r="BM27" s="754">
        <v>16</v>
      </c>
      <c r="BN27" s="754">
        <v>18</v>
      </c>
      <c r="BO27" s="754" t="s">
        <v>96</v>
      </c>
      <c r="BP27" s="754">
        <v>162</v>
      </c>
      <c r="BQ27" s="754">
        <v>121</v>
      </c>
      <c r="BR27" s="754">
        <v>20</v>
      </c>
      <c r="BS27" s="754">
        <v>22</v>
      </c>
      <c r="BT27" s="754" t="s">
        <v>96</v>
      </c>
      <c r="BU27" s="763">
        <f>SUM(BA27,BF27,BK27,BP27)</f>
        <v>499</v>
      </c>
      <c r="BV27" s="754">
        <f t="shared" si="59"/>
        <v>350</v>
      </c>
      <c r="BW27" s="754">
        <f t="shared" si="59"/>
        <v>74</v>
      </c>
      <c r="BX27" s="754">
        <f t="shared" si="59"/>
        <v>75</v>
      </c>
      <c r="BY27" s="754" t="s">
        <v>96</v>
      </c>
      <c r="BZ27" s="754">
        <v>131</v>
      </c>
      <c r="CA27" s="754">
        <v>115</v>
      </c>
      <c r="CB27" s="754">
        <v>4</v>
      </c>
      <c r="CC27" s="754">
        <v>21</v>
      </c>
      <c r="CD27" s="754" t="s">
        <v>96</v>
      </c>
      <c r="CE27" s="754">
        <v>129</v>
      </c>
      <c r="CF27" s="754">
        <v>120</v>
      </c>
      <c r="CG27" s="754">
        <v>1</v>
      </c>
      <c r="CH27" s="754">
        <v>8</v>
      </c>
      <c r="CI27" s="754" t="s">
        <v>96</v>
      </c>
      <c r="CJ27" s="754"/>
      <c r="CK27" s="754"/>
      <c r="CL27" s="754"/>
      <c r="CM27" s="754"/>
      <c r="CN27" s="754"/>
      <c r="CO27" s="754"/>
      <c r="CP27" s="754"/>
      <c r="CQ27" s="754"/>
      <c r="CR27" s="754"/>
      <c r="CS27" s="754"/>
      <c r="CT27" s="754"/>
      <c r="CU27" s="749"/>
      <c r="CV27" s="749"/>
      <c r="CW27" s="749"/>
      <c r="CX27" s="749"/>
    </row>
    <row r="28" spans="2:102">
      <c r="B28" s="723" t="s">
        <v>756</v>
      </c>
      <c r="C28" s="764">
        <f>SUM(C29:C30)</f>
        <v>146</v>
      </c>
      <c r="D28" s="764" t="s">
        <v>96</v>
      </c>
      <c r="E28" s="764">
        <f t="shared" ref="E28:BM28" si="60">SUM(E29:E30)</f>
        <v>146</v>
      </c>
      <c r="F28" s="764" t="s">
        <v>96</v>
      </c>
      <c r="G28" s="764" t="s">
        <v>96</v>
      </c>
      <c r="H28" s="764">
        <f t="shared" si="60"/>
        <v>139</v>
      </c>
      <c r="I28" s="764" t="s">
        <v>96</v>
      </c>
      <c r="J28" s="764">
        <f t="shared" si="60"/>
        <v>139</v>
      </c>
      <c r="K28" s="764" t="s">
        <v>96</v>
      </c>
      <c r="L28" s="764" t="s">
        <v>96</v>
      </c>
      <c r="M28" s="764">
        <f t="shared" si="60"/>
        <v>135</v>
      </c>
      <c r="N28" s="764" t="s">
        <v>96</v>
      </c>
      <c r="O28" s="764">
        <f t="shared" si="60"/>
        <v>135</v>
      </c>
      <c r="P28" s="764" t="s">
        <v>96</v>
      </c>
      <c r="Q28" s="764" t="s">
        <v>96</v>
      </c>
      <c r="R28" s="764">
        <f t="shared" si="60"/>
        <v>129</v>
      </c>
      <c r="S28" s="764" t="s">
        <v>96</v>
      </c>
      <c r="T28" s="764">
        <f t="shared" si="60"/>
        <v>129</v>
      </c>
      <c r="U28" s="764" t="s">
        <v>96</v>
      </c>
      <c r="V28" s="764" t="s">
        <v>96</v>
      </c>
      <c r="W28" s="765">
        <f t="shared" si="60"/>
        <v>549</v>
      </c>
      <c r="X28" s="764" t="s">
        <v>96</v>
      </c>
      <c r="Y28" s="764">
        <f t="shared" si="60"/>
        <v>549</v>
      </c>
      <c r="Z28" s="764" t="s">
        <v>96</v>
      </c>
      <c r="AA28" s="764" t="s">
        <v>96</v>
      </c>
      <c r="AB28" s="764">
        <f t="shared" si="60"/>
        <v>115</v>
      </c>
      <c r="AC28" s="764" t="s">
        <v>96</v>
      </c>
      <c r="AD28" s="764">
        <f t="shared" si="60"/>
        <v>115</v>
      </c>
      <c r="AE28" s="764" t="s">
        <v>96</v>
      </c>
      <c r="AF28" s="752" t="s">
        <v>96</v>
      </c>
      <c r="AG28" s="764">
        <f t="shared" si="60"/>
        <v>49</v>
      </c>
      <c r="AH28" s="764" t="s">
        <v>96</v>
      </c>
      <c r="AI28" s="764">
        <f t="shared" si="60"/>
        <v>49</v>
      </c>
      <c r="AJ28" s="764" t="s">
        <v>96</v>
      </c>
      <c r="AK28" s="764" t="s">
        <v>96</v>
      </c>
      <c r="AL28" s="764">
        <f t="shared" si="60"/>
        <v>104</v>
      </c>
      <c r="AM28" s="764" t="s">
        <v>96</v>
      </c>
      <c r="AN28" s="764">
        <f t="shared" si="60"/>
        <v>104</v>
      </c>
      <c r="AO28" s="764" t="s">
        <v>96</v>
      </c>
      <c r="AP28" s="764" t="s">
        <v>96</v>
      </c>
      <c r="AQ28" s="764">
        <f t="shared" si="60"/>
        <v>207</v>
      </c>
      <c r="AR28" s="764" t="s">
        <v>96</v>
      </c>
      <c r="AS28" s="764">
        <f t="shared" si="60"/>
        <v>207</v>
      </c>
      <c r="AT28" s="764" t="s">
        <v>96</v>
      </c>
      <c r="AU28" s="764" t="s">
        <v>96</v>
      </c>
      <c r="AV28" s="765">
        <f t="shared" ref="AV28" si="61">SUM(AV29:AV30)</f>
        <v>475</v>
      </c>
      <c r="AW28" s="764" t="s">
        <v>96</v>
      </c>
      <c r="AX28" s="764">
        <f t="shared" ref="AX28" si="62">SUM(AX29:AX30)</f>
        <v>475</v>
      </c>
      <c r="AY28" s="764" t="s">
        <v>96</v>
      </c>
      <c r="AZ28" s="764" t="s">
        <v>96</v>
      </c>
      <c r="BA28" s="764">
        <f t="shared" si="60"/>
        <v>144</v>
      </c>
      <c r="BB28" s="764" t="s">
        <v>96</v>
      </c>
      <c r="BC28" s="764">
        <f t="shared" si="60"/>
        <v>144</v>
      </c>
      <c r="BD28" s="764" t="s">
        <v>96</v>
      </c>
      <c r="BE28" s="764" t="s">
        <v>96</v>
      </c>
      <c r="BF28" s="764">
        <f t="shared" si="60"/>
        <v>157</v>
      </c>
      <c r="BG28" s="764" t="s">
        <v>96</v>
      </c>
      <c r="BH28" s="764">
        <f t="shared" si="60"/>
        <v>157</v>
      </c>
      <c r="BI28" s="764" t="s">
        <v>96</v>
      </c>
      <c r="BJ28" s="764" t="s">
        <v>96</v>
      </c>
      <c r="BK28" s="764">
        <f t="shared" si="60"/>
        <v>157</v>
      </c>
      <c r="BL28" s="764" t="s">
        <v>96</v>
      </c>
      <c r="BM28" s="764">
        <f t="shared" si="60"/>
        <v>157</v>
      </c>
      <c r="BN28" s="764" t="s">
        <v>96</v>
      </c>
      <c r="BO28" s="764" t="s">
        <v>96</v>
      </c>
      <c r="BP28" s="764">
        <f t="shared" ref="BP28:CB28" si="63">SUM(BP29:BP30)</f>
        <v>182</v>
      </c>
      <c r="BQ28" s="764" t="s">
        <v>96</v>
      </c>
      <c r="BR28" s="764">
        <f t="shared" si="63"/>
        <v>182</v>
      </c>
      <c r="BS28" s="764" t="s">
        <v>96</v>
      </c>
      <c r="BT28" s="764" t="s">
        <v>96</v>
      </c>
      <c r="BU28" s="765">
        <f t="shared" si="63"/>
        <v>640</v>
      </c>
      <c r="BV28" s="764" t="s">
        <v>96</v>
      </c>
      <c r="BW28" s="764">
        <f t="shared" ref="BW28" si="64">SUM(BW29:BW30)</f>
        <v>640</v>
      </c>
      <c r="BX28" s="764" t="s">
        <v>96</v>
      </c>
      <c r="BY28" s="764" t="s">
        <v>96</v>
      </c>
      <c r="BZ28" s="764">
        <f t="shared" si="63"/>
        <v>174</v>
      </c>
      <c r="CA28" s="764" t="s">
        <v>96</v>
      </c>
      <c r="CB28" s="764">
        <f t="shared" si="63"/>
        <v>174</v>
      </c>
      <c r="CC28" s="764" t="s">
        <v>96</v>
      </c>
      <c r="CD28" s="764" t="s">
        <v>96</v>
      </c>
      <c r="CE28" s="764">
        <v>175</v>
      </c>
      <c r="CF28" s="764" t="s">
        <v>96</v>
      </c>
      <c r="CG28" s="764">
        <v>175</v>
      </c>
      <c r="CH28" s="764" t="s">
        <v>96</v>
      </c>
      <c r="CI28" s="764" t="s">
        <v>96</v>
      </c>
      <c r="CJ28" s="764"/>
      <c r="CK28" s="764"/>
      <c r="CL28" s="764"/>
      <c r="CM28" s="764"/>
      <c r="CN28" s="764"/>
      <c r="CO28" s="764"/>
      <c r="CP28" s="764"/>
      <c r="CQ28" s="764"/>
      <c r="CR28" s="764"/>
      <c r="CS28" s="764"/>
      <c r="CT28" s="764"/>
      <c r="CU28" s="749"/>
      <c r="CV28" s="749"/>
      <c r="CW28" s="749"/>
      <c r="CX28" s="749"/>
    </row>
    <row r="29" spans="2:102">
      <c r="B29" s="753" t="s">
        <v>766</v>
      </c>
      <c r="C29" s="754">
        <v>73</v>
      </c>
      <c r="D29" s="754" t="s">
        <v>96</v>
      </c>
      <c r="E29" s="754">
        <v>73</v>
      </c>
      <c r="F29" s="754" t="s">
        <v>96</v>
      </c>
      <c r="G29" s="754" t="s">
        <v>96</v>
      </c>
      <c r="H29" s="754">
        <v>71</v>
      </c>
      <c r="I29" s="754" t="s">
        <v>96</v>
      </c>
      <c r="J29" s="754">
        <v>71</v>
      </c>
      <c r="K29" s="754" t="s">
        <v>96</v>
      </c>
      <c r="L29" s="754" t="s">
        <v>96</v>
      </c>
      <c r="M29" s="754">
        <v>65</v>
      </c>
      <c r="N29" s="754" t="s">
        <v>96</v>
      </c>
      <c r="O29" s="754">
        <v>65</v>
      </c>
      <c r="P29" s="754" t="s">
        <v>96</v>
      </c>
      <c r="Q29" s="754" t="s">
        <v>96</v>
      </c>
      <c r="R29" s="754">
        <v>66</v>
      </c>
      <c r="S29" s="754" t="s">
        <v>96</v>
      </c>
      <c r="T29" s="754">
        <v>66</v>
      </c>
      <c r="U29" s="754" t="s">
        <v>96</v>
      </c>
      <c r="V29" s="754" t="s">
        <v>96</v>
      </c>
      <c r="W29" s="763">
        <f>SUM(C29,H29,M29,R29)</f>
        <v>275</v>
      </c>
      <c r="X29" s="754" t="s">
        <v>96</v>
      </c>
      <c r="Y29" s="754">
        <f t="shared" ref="Y29:Y30" si="65">SUM(E29,J29,O29,T29)</f>
        <v>275</v>
      </c>
      <c r="Z29" s="754" t="s">
        <v>96</v>
      </c>
      <c r="AA29" s="754" t="s">
        <v>96</v>
      </c>
      <c r="AB29" s="754">
        <v>51</v>
      </c>
      <c r="AC29" s="754" t="s">
        <v>96</v>
      </c>
      <c r="AD29" s="754">
        <v>51</v>
      </c>
      <c r="AE29" s="754" t="s">
        <v>96</v>
      </c>
      <c r="AF29" s="754" t="s">
        <v>96</v>
      </c>
      <c r="AG29" s="754">
        <v>25</v>
      </c>
      <c r="AH29" s="754" t="s">
        <v>96</v>
      </c>
      <c r="AI29" s="754">
        <v>25</v>
      </c>
      <c r="AJ29" s="754" t="s">
        <v>96</v>
      </c>
      <c r="AK29" s="754" t="s">
        <v>96</v>
      </c>
      <c r="AL29" s="754">
        <v>53</v>
      </c>
      <c r="AM29" s="754" t="s">
        <v>96</v>
      </c>
      <c r="AN29" s="754">
        <v>53</v>
      </c>
      <c r="AO29" s="754" t="s">
        <v>96</v>
      </c>
      <c r="AP29" s="754" t="s">
        <v>96</v>
      </c>
      <c r="AQ29" s="754">
        <v>110</v>
      </c>
      <c r="AR29" s="754" t="s">
        <v>96</v>
      </c>
      <c r="AS29" s="754">
        <v>110</v>
      </c>
      <c r="AT29" s="754" t="s">
        <v>96</v>
      </c>
      <c r="AU29" s="754" t="s">
        <v>96</v>
      </c>
      <c r="AV29" s="763">
        <f>SUM(AB29,AG29,AL29,AQ29)</f>
        <v>239</v>
      </c>
      <c r="AW29" s="754" t="s">
        <v>96</v>
      </c>
      <c r="AX29" s="754">
        <f t="shared" ref="AX29:AX30" si="66">SUM(AD29,AI29,AN29,AS29)</f>
        <v>239</v>
      </c>
      <c r="AY29" s="754" t="s">
        <v>96</v>
      </c>
      <c r="AZ29" s="754" t="s">
        <v>96</v>
      </c>
      <c r="BA29" s="754">
        <v>77</v>
      </c>
      <c r="BB29" s="754" t="s">
        <v>96</v>
      </c>
      <c r="BC29" s="754">
        <v>77</v>
      </c>
      <c r="BD29" s="754" t="s">
        <v>96</v>
      </c>
      <c r="BE29" s="754" t="s">
        <v>96</v>
      </c>
      <c r="BF29" s="754">
        <v>88</v>
      </c>
      <c r="BG29" s="754" t="s">
        <v>96</v>
      </c>
      <c r="BH29" s="754">
        <v>88</v>
      </c>
      <c r="BI29" s="754" t="s">
        <v>96</v>
      </c>
      <c r="BJ29" s="754" t="s">
        <v>96</v>
      </c>
      <c r="BK29" s="754">
        <v>88</v>
      </c>
      <c r="BL29" s="754" t="s">
        <v>96</v>
      </c>
      <c r="BM29" s="754">
        <v>88</v>
      </c>
      <c r="BN29" s="754" t="s">
        <v>96</v>
      </c>
      <c r="BO29" s="754" t="s">
        <v>96</v>
      </c>
      <c r="BP29" s="754">
        <v>106</v>
      </c>
      <c r="BQ29" s="754" t="s">
        <v>96</v>
      </c>
      <c r="BR29" s="754">
        <v>106</v>
      </c>
      <c r="BS29" s="754" t="s">
        <v>96</v>
      </c>
      <c r="BT29" s="754" t="s">
        <v>96</v>
      </c>
      <c r="BU29" s="763">
        <f>SUM(BA29,BF29,BK29,BP29)</f>
        <v>359</v>
      </c>
      <c r="BV29" s="754" t="s">
        <v>96</v>
      </c>
      <c r="BW29" s="754">
        <f t="shared" ref="BW29:BW30" si="67">SUM(BC29,BH29,BM29,BR29)</f>
        <v>359</v>
      </c>
      <c r="BX29" s="754" t="s">
        <v>96</v>
      </c>
      <c r="BY29" s="754" t="s">
        <v>96</v>
      </c>
      <c r="BZ29" s="754">
        <v>101</v>
      </c>
      <c r="CA29" s="754" t="s">
        <v>96</v>
      </c>
      <c r="CB29" s="754">
        <v>101</v>
      </c>
      <c r="CC29" s="754" t="s">
        <v>96</v>
      </c>
      <c r="CD29" s="754" t="s">
        <v>96</v>
      </c>
      <c r="CE29" s="754">
        <v>99</v>
      </c>
      <c r="CF29" s="754" t="s">
        <v>96</v>
      </c>
      <c r="CG29" s="754">
        <v>99</v>
      </c>
      <c r="CH29" s="754" t="s">
        <v>96</v>
      </c>
      <c r="CI29" s="754" t="s">
        <v>96</v>
      </c>
      <c r="CJ29" s="754"/>
      <c r="CK29" s="754"/>
      <c r="CL29" s="754"/>
      <c r="CM29" s="754"/>
      <c r="CN29" s="754"/>
      <c r="CO29" s="754"/>
      <c r="CP29" s="754"/>
      <c r="CQ29" s="754"/>
      <c r="CR29" s="754"/>
      <c r="CS29" s="754"/>
      <c r="CT29" s="754"/>
      <c r="CU29" s="749"/>
      <c r="CV29" s="749"/>
      <c r="CW29" s="749"/>
      <c r="CX29" s="749"/>
    </row>
    <row r="30" spans="2:102">
      <c r="B30" s="756" t="s">
        <v>767</v>
      </c>
      <c r="C30" s="757">
        <v>73</v>
      </c>
      <c r="D30" s="757" t="s">
        <v>96</v>
      </c>
      <c r="E30" s="757">
        <v>73</v>
      </c>
      <c r="F30" s="757" t="s">
        <v>96</v>
      </c>
      <c r="G30" s="757" t="s">
        <v>96</v>
      </c>
      <c r="H30" s="757">
        <v>68</v>
      </c>
      <c r="I30" s="757" t="s">
        <v>96</v>
      </c>
      <c r="J30" s="757">
        <v>68</v>
      </c>
      <c r="K30" s="757" t="s">
        <v>96</v>
      </c>
      <c r="L30" s="757" t="s">
        <v>96</v>
      </c>
      <c r="M30" s="757">
        <v>70</v>
      </c>
      <c r="N30" s="757" t="s">
        <v>96</v>
      </c>
      <c r="O30" s="757">
        <v>70</v>
      </c>
      <c r="P30" s="757" t="s">
        <v>96</v>
      </c>
      <c r="Q30" s="757" t="s">
        <v>96</v>
      </c>
      <c r="R30" s="757">
        <v>63</v>
      </c>
      <c r="S30" s="757" t="s">
        <v>96</v>
      </c>
      <c r="T30" s="757">
        <v>63</v>
      </c>
      <c r="U30" s="757" t="s">
        <v>96</v>
      </c>
      <c r="V30" s="757" t="s">
        <v>96</v>
      </c>
      <c r="W30" s="766">
        <f>SUM(C30,H30,M30,R30)</f>
        <v>274</v>
      </c>
      <c r="X30" s="757" t="s">
        <v>96</v>
      </c>
      <c r="Y30" s="757">
        <f t="shared" si="65"/>
        <v>274</v>
      </c>
      <c r="Z30" s="757" t="s">
        <v>96</v>
      </c>
      <c r="AA30" s="757" t="s">
        <v>96</v>
      </c>
      <c r="AB30" s="757">
        <v>64</v>
      </c>
      <c r="AC30" s="757" t="s">
        <v>96</v>
      </c>
      <c r="AD30" s="757">
        <v>64</v>
      </c>
      <c r="AE30" s="757" t="s">
        <v>96</v>
      </c>
      <c r="AF30" s="757" t="s">
        <v>96</v>
      </c>
      <c r="AG30" s="757">
        <v>24</v>
      </c>
      <c r="AH30" s="757" t="s">
        <v>96</v>
      </c>
      <c r="AI30" s="757">
        <v>24</v>
      </c>
      <c r="AJ30" s="757" t="s">
        <v>96</v>
      </c>
      <c r="AK30" s="757" t="s">
        <v>96</v>
      </c>
      <c r="AL30" s="757">
        <v>51</v>
      </c>
      <c r="AM30" s="757" t="s">
        <v>96</v>
      </c>
      <c r="AN30" s="757">
        <v>51</v>
      </c>
      <c r="AO30" s="757" t="s">
        <v>96</v>
      </c>
      <c r="AP30" s="757" t="s">
        <v>96</v>
      </c>
      <c r="AQ30" s="757">
        <v>97</v>
      </c>
      <c r="AR30" s="757" t="s">
        <v>96</v>
      </c>
      <c r="AS30" s="757">
        <v>97</v>
      </c>
      <c r="AT30" s="757" t="s">
        <v>96</v>
      </c>
      <c r="AU30" s="757" t="s">
        <v>96</v>
      </c>
      <c r="AV30" s="766">
        <f>SUM(AB30,AG30,AL30,AQ30)</f>
        <v>236</v>
      </c>
      <c r="AW30" s="757" t="s">
        <v>96</v>
      </c>
      <c r="AX30" s="757">
        <f t="shared" si="66"/>
        <v>236</v>
      </c>
      <c r="AY30" s="757" t="s">
        <v>96</v>
      </c>
      <c r="AZ30" s="757" t="s">
        <v>96</v>
      </c>
      <c r="BA30" s="757">
        <v>67</v>
      </c>
      <c r="BB30" s="757" t="s">
        <v>96</v>
      </c>
      <c r="BC30" s="757">
        <v>67</v>
      </c>
      <c r="BD30" s="757" t="s">
        <v>96</v>
      </c>
      <c r="BE30" s="757" t="s">
        <v>96</v>
      </c>
      <c r="BF30" s="757">
        <v>69</v>
      </c>
      <c r="BG30" s="757" t="s">
        <v>96</v>
      </c>
      <c r="BH30" s="757">
        <v>69</v>
      </c>
      <c r="BI30" s="757" t="s">
        <v>96</v>
      </c>
      <c r="BJ30" s="757" t="s">
        <v>96</v>
      </c>
      <c r="BK30" s="757">
        <v>69</v>
      </c>
      <c r="BL30" s="757" t="s">
        <v>96</v>
      </c>
      <c r="BM30" s="757">
        <v>69</v>
      </c>
      <c r="BN30" s="757" t="s">
        <v>96</v>
      </c>
      <c r="BO30" s="757" t="s">
        <v>96</v>
      </c>
      <c r="BP30" s="757">
        <v>76</v>
      </c>
      <c r="BQ30" s="757" t="s">
        <v>96</v>
      </c>
      <c r="BR30" s="757">
        <v>76</v>
      </c>
      <c r="BS30" s="757" t="s">
        <v>96</v>
      </c>
      <c r="BT30" s="757" t="s">
        <v>96</v>
      </c>
      <c r="BU30" s="766">
        <f>SUM(BA30,BF30,BK30,BP30)</f>
        <v>281</v>
      </c>
      <c r="BV30" s="757" t="s">
        <v>96</v>
      </c>
      <c r="BW30" s="757">
        <f t="shared" si="67"/>
        <v>281</v>
      </c>
      <c r="BX30" s="757" t="s">
        <v>96</v>
      </c>
      <c r="BY30" s="757" t="s">
        <v>96</v>
      </c>
      <c r="BZ30" s="757">
        <v>73</v>
      </c>
      <c r="CA30" s="757" t="s">
        <v>96</v>
      </c>
      <c r="CB30" s="757">
        <v>73</v>
      </c>
      <c r="CC30" s="757" t="s">
        <v>96</v>
      </c>
      <c r="CD30" s="757" t="s">
        <v>96</v>
      </c>
      <c r="CE30" s="757">
        <v>76</v>
      </c>
      <c r="CF30" s="757" t="s">
        <v>96</v>
      </c>
      <c r="CG30" s="757">
        <v>76</v>
      </c>
      <c r="CH30" s="757" t="s">
        <v>96</v>
      </c>
      <c r="CI30" s="757" t="s">
        <v>96</v>
      </c>
      <c r="CJ30" s="757"/>
      <c r="CK30" s="757"/>
      <c r="CL30" s="757"/>
      <c r="CM30" s="757"/>
      <c r="CN30" s="757"/>
      <c r="CO30" s="757"/>
      <c r="CP30" s="757"/>
      <c r="CQ30" s="757"/>
      <c r="CR30" s="757"/>
      <c r="CS30" s="757"/>
      <c r="CT30" s="757"/>
      <c r="CU30" s="749"/>
      <c r="CV30" s="749"/>
      <c r="CW30" s="749"/>
      <c r="CX30" s="749"/>
    </row>
    <row r="31" spans="2:102">
      <c r="B31" s="194" t="s">
        <v>757</v>
      </c>
      <c r="C31" s="752">
        <f>SUM(C32:C35)</f>
        <v>112</v>
      </c>
      <c r="D31" s="752">
        <f t="shared" ref="D31:BM31" si="68">SUM(D32:D35)</f>
        <v>58</v>
      </c>
      <c r="E31" s="752">
        <f t="shared" si="68"/>
        <v>54</v>
      </c>
      <c r="F31" s="752" t="s">
        <v>96</v>
      </c>
      <c r="G31" s="752" t="s">
        <v>96</v>
      </c>
      <c r="H31" s="752">
        <f t="shared" si="68"/>
        <v>116</v>
      </c>
      <c r="I31" s="752">
        <f t="shared" si="68"/>
        <v>65</v>
      </c>
      <c r="J31" s="752">
        <f t="shared" si="68"/>
        <v>51</v>
      </c>
      <c r="K31" s="752" t="s">
        <v>96</v>
      </c>
      <c r="L31" s="752" t="s">
        <v>96</v>
      </c>
      <c r="M31" s="752">
        <f t="shared" si="68"/>
        <v>101</v>
      </c>
      <c r="N31" s="752">
        <f t="shared" si="68"/>
        <v>48</v>
      </c>
      <c r="O31" s="752">
        <f t="shared" si="68"/>
        <v>53</v>
      </c>
      <c r="P31" s="752" t="s">
        <v>96</v>
      </c>
      <c r="Q31" s="752" t="s">
        <v>96</v>
      </c>
      <c r="R31" s="752">
        <f t="shared" si="68"/>
        <v>95</v>
      </c>
      <c r="S31" s="752">
        <f t="shared" si="68"/>
        <v>55</v>
      </c>
      <c r="T31" s="752">
        <f t="shared" si="68"/>
        <v>40</v>
      </c>
      <c r="U31" s="752" t="s">
        <v>96</v>
      </c>
      <c r="V31" s="752" t="s">
        <v>96</v>
      </c>
      <c r="W31" s="485">
        <f t="shared" si="68"/>
        <v>424</v>
      </c>
      <c r="X31" s="752">
        <f t="shared" si="68"/>
        <v>226</v>
      </c>
      <c r="Y31" s="752">
        <f t="shared" si="68"/>
        <v>198</v>
      </c>
      <c r="Z31" s="752" t="s">
        <v>96</v>
      </c>
      <c r="AA31" s="752" t="s">
        <v>96</v>
      </c>
      <c r="AB31" s="752">
        <f t="shared" si="68"/>
        <v>102</v>
      </c>
      <c r="AC31" s="752">
        <f t="shared" si="68"/>
        <v>50</v>
      </c>
      <c r="AD31" s="752">
        <f t="shared" si="68"/>
        <v>52</v>
      </c>
      <c r="AE31" s="752" t="s">
        <v>96</v>
      </c>
      <c r="AF31" s="752" t="s">
        <v>96</v>
      </c>
      <c r="AG31" s="752">
        <f t="shared" si="68"/>
        <v>54</v>
      </c>
      <c r="AH31" s="752">
        <f t="shared" si="68"/>
        <v>48</v>
      </c>
      <c r="AI31" s="752">
        <f t="shared" si="68"/>
        <v>6</v>
      </c>
      <c r="AJ31" s="752" t="s">
        <v>96</v>
      </c>
      <c r="AK31" s="752" t="s">
        <v>96</v>
      </c>
      <c r="AL31" s="752">
        <f t="shared" si="68"/>
        <v>106</v>
      </c>
      <c r="AM31" s="752">
        <f t="shared" si="68"/>
        <v>51</v>
      </c>
      <c r="AN31" s="752">
        <f t="shared" si="68"/>
        <v>54</v>
      </c>
      <c r="AO31" s="752" t="s">
        <v>96</v>
      </c>
      <c r="AP31" s="752" t="s">
        <v>96</v>
      </c>
      <c r="AQ31" s="752">
        <f t="shared" si="68"/>
        <v>109</v>
      </c>
      <c r="AR31" s="752">
        <f t="shared" si="68"/>
        <v>55</v>
      </c>
      <c r="AS31" s="752">
        <f t="shared" si="68"/>
        <v>54</v>
      </c>
      <c r="AT31" s="752" t="s">
        <v>96</v>
      </c>
      <c r="AU31" s="752" t="s">
        <v>96</v>
      </c>
      <c r="AV31" s="485">
        <f t="shared" ref="AV31:AX31" si="69">SUM(AV32:AV35)</f>
        <v>371</v>
      </c>
      <c r="AW31" s="752">
        <f t="shared" si="69"/>
        <v>204</v>
      </c>
      <c r="AX31" s="752">
        <f t="shared" si="69"/>
        <v>166</v>
      </c>
      <c r="AY31" s="752" t="s">
        <v>96</v>
      </c>
      <c r="AZ31" s="752" t="s">
        <v>96</v>
      </c>
      <c r="BA31" s="752">
        <f t="shared" si="68"/>
        <v>86</v>
      </c>
      <c r="BB31" s="752">
        <f t="shared" si="68"/>
        <v>39</v>
      </c>
      <c r="BC31" s="752">
        <f t="shared" si="68"/>
        <v>47</v>
      </c>
      <c r="BD31" s="752" t="s">
        <v>96</v>
      </c>
      <c r="BE31" s="752" t="s">
        <v>96</v>
      </c>
      <c r="BF31" s="752">
        <f t="shared" si="68"/>
        <v>81</v>
      </c>
      <c r="BG31" s="752">
        <f t="shared" si="68"/>
        <v>25</v>
      </c>
      <c r="BH31" s="752">
        <f t="shared" si="68"/>
        <v>56</v>
      </c>
      <c r="BI31" s="752" t="s">
        <v>96</v>
      </c>
      <c r="BJ31" s="752" t="s">
        <v>96</v>
      </c>
      <c r="BK31" s="752">
        <f t="shared" si="68"/>
        <v>81</v>
      </c>
      <c r="BL31" s="752">
        <f t="shared" si="68"/>
        <v>31</v>
      </c>
      <c r="BM31" s="752">
        <f t="shared" si="68"/>
        <v>50</v>
      </c>
      <c r="BN31" s="752" t="s">
        <v>96</v>
      </c>
      <c r="BO31" s="752" t="s">
        <v>96</v>
      </c>
      <c r="BP31" s="752">
        <f t="shared" ref="BP31:CB31" si="70">SUM(BP32:BP35)</f>
        <v>97</v>
      </c>
      <c r="BQ31" s="752">
        <f t="shared" si="70"/>
        <v>36</v>
      </c>
      <c r="BR31" s="752">
        <f t="shared" si="70"/>
        <v>61</v>
      </c>
      <c r="BS31" s="752" t="s">
        <v>96</v>
      </c>
      <c r="BT31" s="752" t="s">
        <v>96</v>
      </c>
      <c r="BU31" s="485">
        <f t="shared" si="70"/>
        <v>345</v>
      </c>
      <c r="BV31" s="752">
        <f t="shared" si="70"/>
        <v>131</v>
      </c>
      <c r="BW31" s="752">
        <f t="shared" si="70"/>
        <v>214</v>
      </c>
      <c r="BX31" s="752" t="s">
        <v>96</v>
      </c>
      <c r="BY31" s="752" t="s">
        <v>96</v>
      </c>
      <c r="BZ31" s="752">
        <f t="shared" si="70"/>
        <v>111</v>
      </c>
      <c r="CA31" s="752">
        <f t="shared" si="70"/>
        <v>49</v>
      </c>
      <c r="CB31" s="752">
        <f t="shared" si="70"/>
        <v>62</v>
      </c>
      <c r="CC31" s="752" t="s">
        <v>96</v>
      </c>
      <c r="CD31" s="752" t="s">
        <v>96</v>
      </c>
      <c r="CE31" s="752">
        <v>106</v>
      </c>
      <c r="CF31" s="752">
        <v>53</v>
      </c>
      <c r="CG31" s="752">
        <v>54</v>
      </c>
      <c r="CH31" s="752" t="s">
        <v>96</v>
      </c>
      <c r="CI31" s="752" t="s">
        <v>96</v>
      </c>
      <c r="CJ31" s="752"/>
      <c r="CK31" s="752"/>
      <c r="CL31" s="752"/>
      <c r="CM31" s="752"/>
      <c r="CN31" s="752"/>
      <c r="CO31" s="752"/>
      <c r="CP31" s="752"/>
      <c r="CQ31" s="752"/>
      <c r="CR31" s="752"/>
      <c r="CS31" s="752"/>
      <c r="CT31" s="752"/>
      <c r="CU31" s="749"/>
      <c r="CV31" s="749"/>
      <c r="CW31" s="749"/>
      <c r="CX31" s="749"/>
    </row>
    <row r="32" spans="2:102">
      <c r="B32" s="753" t="s">
        <v>768</v>
      </c>
      <c r="C32" s="754">
        <v>112</v>
      </c>
      <c r="D32" s="754">
        <v>58</v>
      </c>
      <c r="E32" s="754">
        <v>54</v>
      </c>
      <c r="F32" s="754" t="s">
        <v>96</v>
      </c>
      <c r="G32" s="754" t="s">
        <v>96</v>
      </c>
      <c r="H32" s="754">
        <v>116</v>
      </c>
      <c r="I32" s="754">
        <v>65</v>
      </c>
      <c r="J32" s="754">
        <v>51</v>
      </c>
      <c r="K32" s="754" t="s">
        <v>96</v>
      </c>
      <c r="L32" s="754" t="s">
        <v>96</v>
      </c>
      <c r="M32" s="754">
        <v>101</v>
      </c>
      <c r="N32" s="754">
        <v>48</v>
      </c>
      <c r="O32" s="754">
        <v>53</v>
      </c>
      <c r="P32" s="754" t="s">
        <v>96</v>
      </c>
      <c r="Q32" s="754" t="s">
        <v>96</v>
      </c>
      <c r="R32" s="754">
        <v>95</v>
      </c>
      <c r="S32" s="754">
        <v>55</v>
      </c>
      <c r="T32" s="754">
        <v>40</v>
      </c>
      <c r="U32" s="754" t="s">
        <v>96</v>
      </c>
      <c r="V32" s="754" t="s">
        <v>96</v>
      </c>
      <c r="W32" s="763">
        <f>SUM(C32,H32,M32,R32)</f>
        <v>424</v>
      </c>
      <c r="X32" s="754">
        <f t="shared" ref="X32:Y32" si="71">SUM(D32,I32,N32,S32)</f>
        <v>226</v>
      </c>
      <c r="Y32" s="754">
        <f t="shared" si="71"/>
        <v>198</v>
      </c>
      <c r="Z32" s="754" t="s">
        <v>96</v>
      </c>
      <c r="AA32" s="754" t="s">
        <v>96</v>
      </c>
      <c r="AB32" s="754">
        <v>102</v>
      </c>
      <c r="AC32" s="754">
        <v>50</v>
      </c>
      <c r="AD32" s="754">
        <v>52</v>
      </c>
      <c r="AE32" s="754" t="s">
        <v>96</v>
      </c>
      <c r="AF32" s="754" t="s">
        <v>96</v>
      </c>
      <c r="AG32" s="754">
        <v>54</v>
      </c>
      <c r="AH32" s="754">
        <v>48</v>
      </c>
      <c r="AI32" s="754">
        <v>6</v>
      </c>
      <c r="AJ32" s="754" t="s">
        <v>96</v>
      </c>
      <c r="AK32" s="754" t="s">
        <v>96</v>
      </c>
      <c r="AL32" s="754">
        <v>106</v>
      </c>
      <c r="AM32" s="754">
        <v>51</v>
      </c>
      <c r="AN32" s="754">
        <v>54</v>
      </c>
      <c r="AO32" s="754" t="s">
        <v>96</v>
      </c>
      <c r="AP32" s="754" t="s">
        <v>96</v>
      </c>
      <c r="AQ32" s="754">
        <v>109</v>
      </c>
      <c r="AR32" s="754">
        <v>55</v>
      </c>
      <c r="AS32" s="754">
        <v>54</v>
      </c>
      <c r="AT32" s="754" t="s">
        <v>96</v>
      </c>
      <c r="AU32" s="754" t="s">
        <v>96</v>
      </c>
      <c r="AV32" s="763">
        <f>SUM(AB32,AG32,AL32,AQ32)</f>
        <v>371</v>
      </c>
      <c r="AW32" s="754">
        <f t="shared" ref="AW32:AX32" si="72">SUM(AC32,AH32,AM32,AR32)</f>
        <v>204</v>
      </c>
      <c r="AX32" s="754">
        <f t="shared" si="72"/>
        <v>166</v>
      </c>
      <c r="AY32" s="754" t="s">
        <v>96</v>
      </c>
      <c r="AZ32" s="754" t="s">
        <v>96</v>
      </c>
      <c r="BA32" s="754">
        <v>86</v>
      </c>
      <c r="BB32" s="754">
        <v>39</v>
      </c>
      <c r="BC32" s="754">
        <v>47</v>
      </c>
      <c r="BD32" s="754" t="s">
        <v>96</v>
      </c>
      <c r="BE32" s="754" t="s">
        <v>96</v>
      </c>
      <c r="BF32" s="754">
        <v>81</v>
      </c>
      <c r="BG32" s="754">
        <v>25</v>
      </c>
      <c r="BH32" s="754">
        <v>56</v>
      </c>
      <c r="BI32" s="754" t="s">
        <v>96</v>
      </c>
      <c r="BJ32" s="754" t="s">
        <v>96</v>
      </c>
      <c r="BK32" s="754">
        <v>81</v>
      </c>
      <c r="BL32" s="754">
        <v>31</v>
      </c>
      <c r="BM32" s="754">
        <v>50</v>
      </c>
      <c r="BN32" s="754" t="s">
        <v>96</v>
      </c>
      <c r="BO32" s="754" t="s">
        <v>96</v>
      </c>
      <c r="BP32" s="754">
        <v>97</v>
      </c>
      <c r="BQ32" s="754">
        <v>36</v>
      </c>
      <c r="BR32" s="754">
        <v>61</v>
      </c>
      <c r="BS32" s="754" t="s">
        <v>96</v>
      </c>
      <c r="BT32" s="754" t="s">
        <v>96</v>
      </c>
      <c r="BU32" s="763">
        <f>SUM(BA32,BF32,BK32,BP32)</f>
        <v>345</v>
      </c>
      <c r="BV32" s="754">
        <f t="shared" ref="BV32:BW32" si="73">SUM(BB32,BG32,BL32,BQ32)</f>
        <v>131</v>
      </c>
      <c r="BW32" s="754">
        <f t="shared" si="73"/>
        <v>214</v>
      </c>
      <c r="BX32" s="754" t="s">
        <v>96</v>
      </c>
      <c r="BY32" s="754" t="s">
        <v>96</v>
      </c>
      <c r="BZ32" s="754">
        <v>111</v>
      </c>
      <c r="CA32" s="754">
        <v>49</v>
      </c>
      <c r="CB32" s="754">
        <v>62</v>
      </c>
      <c r="CC32" s="754" t="s">
        <v>96</v>
      </c>
      <c r="CD32" s="754" t="s">
        <v>96</v>
      </c>
      <c r="CE32" s="754">
        <v>106</v>
      </c>
      <c r="CF32" s="754">
        <v>53</v>
      </c>
      <c r="CG32" s="754">
        <v>54</v>
      </c>
      <c r="CH32" s="754" t="s">
        <v>96</v>
      </c>
      <c r="CI32" s="754" t="s">
        <v>96</v>
      </c>
      <c r="CJ32" s="754"/>
      <c r="CK32" s="754"/>
      <c r="CL32" s="754"/>
      <c r="CM32" s="754"/>
      <c r="CN32" s="754"/>
      <c r="CO32" s="754"/>
      <c r="CP32" s="754"/>
      <c r="CQ32" s="754"/>
      <c r="CR32" s="754"/>
      <c r="CS32" s="754"/>
      <c r="CT32" s="754"/>
      <c r="CU32" s="749"/>
      <c r="CV32" s="749"/>
      <c r="CW32" s="749"/>
      <c r="CX32" s="749"/>
    </row>
    <row r="33" spans="2:102">
      <c r="B33" s="753" t="s">
        <v>769</v>
      </c>
      <c r="C33" s="754" t="s">
        <v>96</v>
      </c>
      <c r="D33" s="754" t="s">
        <v>96</v>
      </c>
      <c r="E33" s="754" t="s">
        <v>96</v>
      </c>
      <c r="F33" s="754" t="s">
        <v>96</v>
      </c>
      <c r="G33" s="754" t="s">
        <v>96</v>
      </c>
      <c r="H33" s="754" t="s">
        <v>96</v>
      </c>
      <c r="I33" s="754" t="s">
        <v>96</v>
      </c>
      <c r="J33" s="754" t="s">
        <v>96</v>
      </c>
      <c r="K33" s="754" t="s">
        <v>96</v>
      </c>
      <c r="L33" s="754" t="s">
        <v>96</v>
      </c>
      <c r="M33" s="754" t="s">
        <v>96</v>
      </c>
      <c r="N33" s="754" t="s">
        <v>96</v>
      </c>
      <c r="O33" s="754" t="s">
        <v>96</v>
      </c>
      <c r="P33" s="754" t="s">
        <v>96</v>
      </c>
      <c r="Q33" s="754" t="s">
        <v>96</v>
      </c>
      <c r="R33" s="754" t="s">
        <v>96</v>
      </c>
      <c r="S33" s="754" t="s">
        <v>96</v>
      </c>
      <c r="T33" s="754" t="s">
        <v>96</v>
      </c>
      <c r="U33" s="754" t="s">
        <v>96</v>
      </c>
      <c r="V33" s="754" t="s">
        <v>96</v>
      </c>
      <c r="W33" s="763">
        <f>SUM(C33,H33,M33,R33)</f>
        <v>0</v>
      </c>
      <c r="X33" s="754" t="s">
        <v>96</v>
      </c>
      <c r="Y33" s="754" t="s">
        <v>96</v>
      </c>
      <c r="Z33" s="754" t="s">
        <v>96</v>
      </c>
      <c r="AA33" s="754" t="s">
        <v>96</v>
      </c>
      <c r="AB33" s="754" t="s">
        <v>96</v>
      </c>
      <c r="AC33" s="754" t="s">
        <v>96</v>
      </c>
      <c r="AD33" s="754" t="s">
        <v>96</v>
      </c>
      <c r="AE33" s="754" t="s">
        <v>96</v>
      </c>
      <c r="AF33" s="754" t="s">
        <v>96</v>
      </c>
      <c r="AG33" s="754" t="s">
        <v>96</v>
      </c>
      <c r="AH33" s="754" t="s">
        <v>96</v>
      </c>
      <c r="AI33" s="754" t="s">
        <v>96</v>
      </c>
      <c r="AJ33" s="754" t="s">
        <v>96</v>
      </c>
      <c r="AK33" s="754" t="s">
        <v>96</v>
      </c>
      <c r="AL33" s="754" t="s">
        <v>96</v>
      </c>
      <c r="AM33" s="754" t="s">
        <v>96</v>
      </c>
      <c r="AN33" s="754" t="s">
        <v>96</v>
      </c>
      <c r="AO33" s="754" t="s">
        <v>96</v>
      </c>
      <c r="AP33" s="754" t="s">
        <v>96</v>
      </c>
      <c r="AQ33" s="754" t="s">
        <v>96</v>
      </c>
      <c r="AR33" s="754" t="s">
        <v>96</v>
      </c>
      <c r="AS33" s="754" t="s">
        <v>96</v>
      </c>
      <c r="AT33" s="754" t="s">
        <v>96</v>
      </c>
      <c r="AU33" s="754" t="s">
        <v>96</v>
      </c>
      <c r="AV33" s="763">
        <f>SUM(AB33,AG33,AL33,AQ33)</f>
        <v>0</v>
      </c>
      <c r="AW33" s="754" t="s">
        <v>96</v>
      </c>
      <c r="AX33" s="754" t="s">
        <v>96</v>
      </c>
      <c r="AY33" s="754" t="s">
        <v>96</v>
      </c>
      <c r="AZ33" s="754" t="s">
        <v>96</v>
      </c>
      <c r="BA33" s="754" t="s">
        <v>96</v>
      </c>
      <c r="BB33" s="754" t="s">
        <v>96</v>
      </c>
      <c r="BC33" s="754" t="s">
        <v>96</v>
      </c>
      <c r="BD33" s="754" t="s">
        <v>96</v>
      </c>
      <c r="BE33" s="754" t="s">
        <v>96</v>
      </c>
      <c r="BF33" s="754" t="s">
        <v>96</v>
      </c>
      <c r="BG33" s="754" t="s">
        <v>96</v>
      </c>
      <c r="BH33" s="754" t="s">
        <v>96</v>
      </c>
      <c r="BI33" s="754" t="s">
        <v>96</v>
      </c>
      <c r="BJ33" s="754" t="s">
        <v>96</v>
      </c>
      <c r="BK33" s="754" t="s">
        <v>96</v>
      </c>
      <c r="BL33" s="754" t="s">
        <v>96</v>
      </c>
      <c r="BM33" s="754" t="s">
        <v>96</v>
      </c>
      <c r="BN33" s="754" t="s">
        <v>96</v>
      </c>
      <c r="BO33" s="754" t="s">
        <v>96</v>
      </c>
      <c r="BP33" s="754" t="s">
        <v>96</v>
      </c>
      <c r="BQ33" s="754" t="s">
        <v>96</v>
      </c>
      <c r="BR33" s="754" t="s">
        <v>96</v>
      </c>
      <c r="BS33" s="754" t="s">
        <v>96</v>
      </c>
      <c r="BT33" s="754" t="s">
        <v>96</v>
      </c>
      <c r="BU33" s="763">
        <f>SUM(BA33,BF33,BK33,BP33)</f>
        <v>0</v>
      </c>
      <c r="BV33" s="754" t="s">
        <v>96</v>
      </c>
      <c r="BW33" s="754" t="s">
        <v>96</v>
      </c>
      <c r="BX33" s="754" t="s">
        <v>96</v>
      </c>
      <c r="BY33" s="754" t="s">
        <v>96</v>
      </c>
      <c r="BZ33" s="754" t="s">
        <v>96</v>
      </c>
      <c r="CA33" s="754" t="s">
        <v>96</v>
      </c>
      <c r="CB33" s="754" t="s">
        <v>96</v>
      </c>
      <c r="CC33" s="754" t="s">
        <v>96</v>
      </c>
      <c r="CD33" s="754" t="s">
        <v>96</v>
      </c>
      <c r="CE33" s="754" t="s">
        <v>96</v>
      </c>
      <c r="CF33" s="754" t="s">
        <v>96</v>
      </c>
      <c r="CG33" s="754" t="s">
        <v>96</v>
      </c>
      <c r="CH33" s="754" t="s">
        <v>96</v>
      </c>
      <c r="CI33" s="754" t="s">
        <v>96</v>
      </c>
      <c r="CJ33" s="754"/>
      <c r="CK33" s="754"/>
      <c r="CL33" s="754"/>
      <c r="CM33" s="754"/>
      <c r="CN33" s="754"/>
      <c r="CO33" s="754"/>
      <c r="CP33" s="754"/>
      <c r="CQ33" s="754"/>
      <c r="CR33" s="754"/>
      <c r="CS33" s="754"/>
      <c r="CT33" s="754"/>
      <c r="CU33" s="749"/>
      <c r="CV33" s="749"/>
      <c r="CW33" s="749"/>
      <c r="CX33" s="749"/>
    </row>
    <row r="34" spans="2:102">
      <c r="B34" s="753" t="s">
        <v>770</v>
      </c>
      <c r="C34" s="754" t="s">
        <v>96</v>
      </c>
      <c r="D34" s="754" t="s">
        <v>96</v>
      </c>
      <c r="E34" s="754" t="s">
        <v>96</v>
      </c>
      <c r="F34" s="754" t="s">
        <v>96</v>
      </c>
      <c r="G34" s="754" t="s">
        <v>96</v>
      </c>
      <c r="H34" s="754" t="s">
        <v>96</v>
      </c>
      <c r="I34" s="754" t="s">
        <v>96</v>
      </c>
      <c r="J34" s="754" t="s">
        <v>96</v>
      </c>
      <c r="K34" s="754" t="s">
        <v>96</v>
      </c>
      <c r="L34" s="754" t="s">
        <v>96</v>
      </c>
      <c r="M34" s="754" t="s">
        <v>96</v>
      </c>
      <c r="N34" s="754" t="s">
        <v>96</v>
      </c>
      <c r="O34" s="754" t="s">
        <v>96</v>
      </c>
      <c r="P34" s="754" t="s">
        <v>96</v>
      </c>
      <c r="Q34" s="754" t="s">
        <v>96</v>
      </c>
      <c r="R34" s="754" t="s">
        <v>96</v>
      </c>
      <c r="S34" s="754" t="s">
        <v>96</v>
      </c>
      <c r="T34" s="754" t="s">
        <v>96</v>
      </c>
      <c r="U34" s="754" t="s">
        <v>96</v>
      </c>
      <c r="V34" s="754" t="s">
        <v>96</v>
      </c>
      <c r="W34" s="763">
        <f>SUM(C34,H34,M34,R34)</f>
        <v>0</v>
      </c>
      <c r="X34" s="754" t="s">
        <v>96</v>
      </c>
      <c r="Y34" s="754" t="s">
        <v>96</v>
      </c>
      <c r="Z34" s="754" t="s">
        <v>96</v>
      </c>
      <c r="AA34" s="754" t="s">
        <v>96</v>
      </c>
      <c r="AB34" s="754" t="s">
        <v>96</v>
      </c>
      <c r="AC34" s="754" t="s">
        <v>96</v>
      </c>
      <c r="AD34" s="754" t="s">
        <v>96</v>
      </c>
      <c r="AE34" s="754" t="s">
        <v>96</v>
      </c>
      <c r="AF34" s="754" t="s">
        <v>96</v>
      </c>
      <c r="AG34" s="754" t="s">
        <v>96</v>
      </c>
      <c r="AH34" s="754" t="s">
        <v>96</v>
      </c>
      <c r="AI34" s="754" t="s">
        <v>96</v>
      </c>
      <c r="AJ34" s="754" t="s">
        <v>96</v>
      </c>
      <c r="AK34" s="754" t="s">
        <v>96</v>
      </c>
      <c r="AL34" s="754" t="s">
        <v>96</v>
      </c>
      <c r="AM34" s="754" t="s">
        <v>96</v>
      </c>
      <c r="AN34" s="754" t="s">
        <v>96</v>
      </c>
      <c r="AO34" s="754" t="s">
        <v>96</v>
      </c>
      <c r="AP34" s="754" t="s">
        <v>96</v>
      </c>
      <c r="AQ34" s="754" t="s">
        <v>96</v>
      </c>
      <c r="AR34" s="754" t="s">
        <v>96</v>
      </c>
      <c r="AS34" s="754" t="s">
        <v>96</v>
      </c>
      <c r="AT34" s="754" t="s">
        <v>96</v>
      </c>
      <c r="AU34" s="754" t="s">
        <v>96</v>
      </c>
      <c r="AV34" s="763">
        <f>SUM(AB34,AG34,AL34,AQ34)</f>
        <v>0</v>
      </c>
      <c r="AW34" s="754" t="s">
        <v>96</v>
      </c>
      <c r="AX34" s="754" t="s">
        <v>96</v>
      </c>
      <c r="AY34" s="754" t="s">
        <v>96</v>
      </c>
      <c r="AZ34" s="754" t="s">
        <v>96</v>
      </c>
      <c r="BA34" s="754" t="s">
        <v>96</v>
      </c>
      <c r="BB34" s="754" t="s">
        <v>96</v>
      </c>
      <c r="BC34" s="754" t="s">
        <v>96</v>
      </c>
      <c r="BD34" s="754" t="s">
        <v>96</v>
      </c>
      <c r="BE34" s="754" t="s">
        <v>96</v>
      </c>
      <c r="BF34" s="754" t="s">
        <v>96</v>
      </c>
      <c r="BG34" s="754" t="s">
        <v>96</v>
      </c>
      <c r="BH34" s="754" t="s">
        <v>96</v>
      </c>
      <c r="BI34" s="754" t="s">
        <v>96</v>
      </c>
      <c r="BJ34" s="754" t="s">
        <v>96</v>
      </c>
      <c r="BK34" s="754" t="s">
        <v>96</v>
      </c>
      <c r="BL34" s="754" t="s">
        <v>96</v>
      </c>
      <c r="BM34" s="754" t="s">
        <v>96</v>
      </c>
      <c r="BN34" s="754" t="s">
        <v>96</v>
      </c>
      <c r="BO34" s="754" t="s">
        <v>96</v>
      </c>
      <c r="BP34" s="754" t="s">
        <v>96</v>
      </c>
      <c r="BQ34" s="754" t="s">
        <v>96</v>
      </c>
      <c r="BR34" s="754" t="s">
        <v>96</v>
      </c>
      <c r="BS34" s="754" t="s">
        <v>96</v>
      </c>
      <c r="BT34" s="754" t="s">
        <v>96</v>
      </c>
      <c r="BU34" s="763">
        <f>SUM(BA34,BF34,BK34,BP34)</f>
        <v>0</v>
      </c>
      <c r="BV34" s="754" t="s">
        <v>96</v>
      </c>
      <c r="BW34" s="754" t="s">
        <v>96</v>
      </c>
      <c r="BX34" s="754" t="s">
        <v>96</v>
      </c>
      <c r="BY34" s="754" t="s">
        <v>96</v>
      </c>
      <c r="BZ34" s="754" t="s">
        <v>96</v>
      </c>
      <c r="CA34" s="754" t="s">
        <v>96</v>
      </c>
      <c r="CB34" s="754" t="s">
        <v>96</v>
      </c>
      <c r="CC34" s="754" t="s">
        <v>96</v>
      </c>
      <c r="CD34" s="754" t="s">
        <v>96</v>
      </c>
      <c r="CE34" s="754" t="s">
        <v>96</v>
      </c>
      <c r="CF34" s="754" t="s">
        <v>96</v>
      </c>
      <c r="CG34" s="754" t="s">
        <v>96</v>
      </c>
      <c r="CH34" s="754" t="s">
        <v>96</v>
      </c>
      <c r="CI34" s="754" t="s">
        <v>96</v>
      </c>
      <c r="CJ34" s="754"/>
      <c r="CK34" s="754"/>
      <c r="CL34" s="754"/>
      <c r="CM34" s="754"/>
      <c r="CN34" s="754"/>
      <c r="CO34" s="754"/>
      <c r="CP34" s="754"/>
      <c r="CQ34" s="754"/>
      <c r="CR34" s="754"/>
      <c r="CS34" s="754"/>
      <c r="CT34" s="754"/>
      <c r="CU34" s="749"/>
      <c r="CV34" s="749"/>
      <c r="CW34" s="749"/>
      <c r="CX34" s="749"/>
    </row>
    <row r="35" spans="2:102">
      <c r="B35" s="756" t="s">
        <v>771</v>
      </c>
      <c r="C35" s="757" t="s">
        <v>96</v>
      </c>
      <c r="D35" s="757" t="s">
        <v>96</v>
      </c>
      <c r="E35" s="757" t="s">
        <v>96</v>
      </c>
      <c r="F35" s="757" t="s">
        <v>96</v>
      </c>
      <c r="G35" s="757" t="s">
        <v>96</v>
      </c>
      <c r="H35" s="757" t="s">
        <v>96</v>
      </c>
      <c r="I35" s="757" t="s">
        <v>96</v>
      </c>
      <c r="J35" s="757" t="s">
        <v>96</v>
      </c>
      <c r="K35" s="757" t="s">
        <v>96</v>
      </c>
      <c r="L35" s="757" t="s">
        <v>96</v>
      </c>
      <c r="M35" s="757" t="s">
        <v>96</v>
      </c>
      <c r="N35" s="757" t="s">
        <v>96</v>
      </c>
      <c r="O35" s="757" t="s">
        <v>96</v>
      </c>
      <c r="P35" s="757" t="s">
        <v>96</v>
      </c>
      <c r="Q35" s="757" t="s">
        <v>96</v>
      </c>
      <c r="R35" s="757" t="s">
        <v>96</v>
      </c>
      <c r="S35" s="757" t="s">
        <v>96</v>
      </c>
      <c r="T35" s="757" t="s">
        <v>96</v>
      </c>
      <c r="U35" s="757" t="s">
        <v>96</v>
      </c>
      <c r="V35" s="757" t="s">
        <v>96</v>
      </c>
      <c r="W35" s="766">
        <f>SUM(C35,H35,M35,R35)</f>
        <v>0</v>
      </c>
      <c r="X35" s="757" t="s">
        <v>96</v>
      </c>
      <c r="Y35" s="757" t="s">
        <v>96</v>
      </c>
      <c r="Z35" s="757" t="s">
        <v>96</v>
      </c>
      <c r="AA35" s="757" t="s">
        <v>96</v>
      </c>
      <c r="AB35" s="757" t="s">
        <v>96</v>
      </c>
      <c r="AC35" s="757" t="s">
        <v>96</v>
      </c>
      <c r="AD35" s="757" t="s">
        <v>96</v>
      </c>
      <c r="AE35" s="757" t="s">
        <v>96</v>
      </c>
      <c r="AF35" s="757" t="s">
        <v>96</v>
      </c>
      <c r="AG35" s="757" t="s">
        <v>96</v>
      </c>
      <c r="AH35" s="757" t="s">
        <v>96</v>
      </c>
      <c r="AI35" s="757" t="s">
        <v>96</v>
      </c>
      <c r="AJ35" s="757" t="s">
        <v>96</v>
      </c>
      <c r="AK35" s="757" t="s">
        <v>96</v>
      </c>
      <c r="AL35" s="757" t="s">
        <v>96</v>
      </c>
      <c r="AM35" s="757" t="s">
        <v>96</v>
      </c>
      <c r="AN35" s="757" t="s">
        <v>96</v>
      </c>
      <c r="AO35" s="757" t="s">
        <v>96</v>
      </c>
      <c r="AP35" s="757" t="s">
        <v>96</v>
      </c>
      <c r="AQ35" s="757" t="s">
        <v>96</v>
      </c>
      <c r="AR35" s="757" t="s">
        <v>96</v>
      </c>
      <c r="AS35" s="757" t="s">
        <v>96</v>
      </c>
      <c r="AT35" s="757" t="s">
        <v>96</v>
      </c>
      <c r="AU35" s="757" t="s">
        <v>96</v>
      </c>
      <c r="AV35" s="766">
        <f>SUM(AB35,AG35,AL35,AQ35)</f>
        <v>0</v>
      </c>
      <c r="AW35" s="757" t="s">
        <v>96</v>
      </c>
      <c r="AX35" s="757" t="s">
        <v>96</v>
      </c>
      <c r="AY35" s="757" t="s">
        <v>96</v>
      </c>
      <c r="AZ35" s="757" t="s">
        <v>96</v>
      </c>
      <c r="BA35" s="757" t="s">
        <v>96</v>
      </c>
      <c r="BB35" s="757" t="s">
        <v>96</v>
      </c>
      <c r="BC35" s="757" t="s">
        <v>96</v>
      </c>
      <c r="BD35" s="757" t="s">
        <v>96</v>
      </c>
      <c r="BE35" s="757" t="s">
        <v>96</v>
      </c>
      <c r="BF35" s="757" t="s">
        <v>96</v>
      </c>
      <c r="BG35" s="757" t="s">
        <v>96</v>
      </c>
      <c r="BH35" s="757" t="s">
        <v>96</v>
      </c>
      <c r="BI35" s="757" t="s">
        <v>96</v>
      </c>
      <c r="BJ35" s="757" t="s">
        <v>96</v>
      </c>
      <c r="BK35" s="757" t="s">
        <v>96</v>
      </c>
      <c r="BL35" s="757" t="s">
        <v>96</v>
      </c>
      <c r="BM35" s="757" t="s">
        <v>96</v>
      </c>
      <c r="BN35" s="757" t="s">
        <v>96</v>
      </c>
      <c r="BO35" s="757" t="s">
        <v>96</v>
      </c>
      <c r="BP35" s="757" t="s">
        <v>96</v>
      </c>
      <c r="BQ35" s="757" t="s">
        <v>96</v>
      </c>
      <c r="BR35" s="757" t="s">
        <v>96</v>
      </c>
      <c r="BS35" s="757" t="s">
        <v>96</v>
      </c>
      <c r="BT35" s="757" t="s">
        <v>96</v>
      </c>
      <c r="BU35" s="766">
        <f>SUM(BA35,BF35,BK35,BP35)</f>
        <v>0</v>
      </c>
      <c r="BV35" s="757" t="s">
        <v>96</v>
      </c>
      <c r="BW35" s="757" t="s">
        <v>96</v>
      </c>
      <c r="BX35" s="757" t="s">
        <v>96</v>
      </c>
      <c r="BY35" s="757" t="s">
        <v>96</v>
      </c>
      <c r="BZ35" s="757" t="s">
        <v>96</v>
      </c>
      <c r="CA35" s="757" t="s">
        <v>96</v>
      </c>
      <c r="CB35" s="757" t="s">
        <v>96</v>
      </c>
      <c r="CC35" s="757" t="s">
        <v>96</v>
      </c>
      <c r="CD35" s="757" t="s">
        <v>96</v>
      </c>
      <c r="CE35" s="757" t="s">
        <v>96</v>
      </c>
      <c r="CF35" s="757" t="s">
        <v>96</v>
      </c>
      <c r="CG35" s="757" t="s">
        <v>96</v>
      </c>
      <c r="CH35" s="757" t="s">
        <v>96</v>
      </c>
      <c r="CI35" s="757" t="s">
        <v>96</v>
      </c>
      <c r="CJ35" s="757"/>
      <c r="CK35" s="757"/>
      <c r="CL35" s="757"/>
      <c r="CM35" s="757"/>
      <c r="CN35" s="757"/>
      <c r="CO35" s="757"/>
      <c r="CP35" s="757"/>
      <c r="CQ35" s="757"/>
      <c r="CR35" s="757"/>
      <c r="CS35" s="757"/>
      <c r="CT35" s="757"/>
      <c r="CU35" s="749"/>
      <c r="CV35" s="749"/>
      <c r="CW35" s="749"/>
      <c r="CX35" s="749"/>
    </row>
    <row r="36" spans="2:102">
      <c r="B36" s="194" t="s">
        <v>758</v>
      </c>
      <c r="C36" s="752">
        <f>SUM(C37:C40)</f>
        <v>297</v>
      </c>
      <c r="D36" s="752" t="s">
        <v>96</v>
      </c>
      <c r="E36" s="752">
        <f t="shared" ref="E36:BP36" si="74">SUM(E37:E40)</f>
        <v>50</v>
      </c>
      <c r="F36" s="752" t="s">
        <v>96</v>
      </c>
      <c r="G36" s="752">
        <f t="shared" si="74"/>
        <v>247</v>
      </c>
      <c r="H36" s="752">
        <f t="shared" si="74"/>
        <v>205</v>
      </c>
      <c r="I36" s="752" t="s">
        <v>96</v>
      </c>
      <c r="J36" s="752">
        <f t="shared" si="74"/>
        <v>38</v>
      </c>
      <c r="K36" s="752" t="s">
        <v>96</v>
      </c>
      <c r="L36" s="752">
        <f t="shared" si="74"/>
        <v>167</v>
      </c>
      <c r="M36" s="752">
        <f t="shared" si="74"/>
        <v>267</v>
      </c>
      <c r="N36" s="752" t="s">
        <v>96</v>
      </c>
      <c r="O36" s="752">
        <f t="shared" si="74"/>
        <v>44</v>
      </c>
      <c r="P36" s="752" t="s">
        <v>96</v>
      </c>
      <c r="Q36" s="752">
        <f t="shared" si="74"/>
        <v>223</v>
      </c>
      <c r="R36" s="752">
        <f t="shared" si="74"/>
        <v>290</v>
      </c>
      <c r="S36" s="752" t="s">
        <v>96</v>
      </c>
      <c r="T36" s="752">
        <f t="shared" si="74"/>
        <v>41</v>
      </c>
      <c r="U36" s="752" t="s">
        <v>96</v>
      </c>
      <c r="V36" s="752">
        <f t="shared" si="74"/>
        <v>250</v>
      </c>
      <c r="W36" s="485">
        <f t="shared" si="74"/>
        <v>1059</v>
      </c>
      <c r="X36" s="752" t="s">
        <v>96</v>
      </c>
      <c r="Y36" s="752">
        <f t="shared" si="74"/>
        <v>173</v>
      </c>
      <c r="Z36" s="752" t="s">
        <v>96</v>
      </c>
      <c r="AA36" s="752">
        <f t="shared" si="74"/>
        <v>887</v>
      </c>
      <c r="AB36" s="752">
        <f t="shared" si="74"/>
        <v>286</v>
      </c>
      <c r="AC36" s="752" t="s">
        <v>96</v>
      </c>
      <c r="AD36" s="752">
        <f t="shared" si="74"/>
        <v>49</v>
      </c>
      <c r="AE36" s="752" t="s">
        <v>96</v>
      </c>
      <c r="AF36" s="752">
        <f t="shared" si="74"/>
        <v>238</v>
      </c>
      <c r="AG36" s="752">
        <f t="shared" si="74"/>
        <v>259</v>
      </c>
      <c r="AH36" s="752" t="s">
        <v>96</v>
      </c>
      <c r="AI36" s="752">
        <f t="shared" si="74"/>
        <v>48</v>
      </c>
      <c r="AJ36" s="752" t="s">
        <v>96</v>
      </c>
      <c r="AK36" s="752">
        <f t="shared" si="74"/>
        <v>211</v>
      </c>
      <c r="AL36" s="752">
        <f t="shared" si="74"/>
        <v>281</v>
      </c>
      <c r="AM36" s="752" t="s">
        <v>96</v>
      </c>
      <c r="AN36" s="752">
        <f t="shared" si="74"/>
        <v>29</v>
      </c>
      <c r="AO36" s="752" t="s">
        <v>96</v>
      </c>
      <c r="AP36" s="752">
        <f t="shared" si="74"/>
        <v>253</v>
      </c>
      <c r="AQ36" s="752">
        <f t="shared" si="74"/>
        <v>278</v>
      </c>
      <c r="AR36" s="752" t="s">
        <v>96</v>
      </c>
      <c r="AS36" s="752">
        <f t="shared" si="74"/>
        <v>51</v>
      </c>
      <c r="AT36" s="752" t="s">
        <v>96</v>
      </c>
      <c r="AU36" s="752">
        <f t="shared" si="74"/>
        <v>226</v>
      </c>
      <c r="AV36" s="485">
        <f t="shared" si="74"/>
        <v>1104</v>
      </c>
      <c r="AW36" s="752" t="s">
        <v>96</v>
      </c>
      <c r="AX36" s="752">
        <f t="shared" ref="AX36" si="75">SUM(AX37:AX40)</f>
        <v>177</v>
      </c>
      <c r="AY36" s="752" t="s">
        <v>96</v>
      </c>
      <c r="AZ36" s="752">
        <f t="shared" ref="AZ36" si="76">SUM(AZ37:AZ40)</f>
        <v>928</v>
      </c>
      <c r="BA36" s="752">
        <f t="shared" si="74"/>
        <v>306</v>
      </c>
      <c r="BB36" s="752" t="s">
        <v>96</v>
      </c>
      <c r="BC36" s="752">
        <f t="shared" si="74"/>
        <v>54</v>
      </c>
      <c r="BD36" s="752" t="s">
        <v>96</v>
      </c>
      <c r="BE36" s="752">
        <f t="shared" si="74"/>
        <v>252</v>
      </c>
      <c r="BF36" s="752">
        <f t="shared" si="74"/>
        <v>268</v>
      </c>
      <c r="BG36" s="752" t="s">
        <v>96</v>
      </c>
      <c r="BH36" s="752">
        <f t="shared" si="74"/>
        <v>51</v>
      </c>
      <c r="BI36" s="752" t="s">
        <v>96</v>
      </c>
      <c r="BJ36" s="752">
        <f t="shared" si="74"/>
        <v>217</v>
      </c>
      <c r="BK36" s="752">
        <f t="shared" si="74"/>
        <v>283</v>
      </c>
      <c r="BL36" s="752" t="s">
        <v>96</v>
      </c>
      <c r="BM36" s="752">
        <f t="shared" si="74"/>
        <v>22</v>
      </c>
      <c r="BN36" s="752" t="s">
        <v>96</v>
      </c>
      <c r="BO36" s="752">
        <f t="shared" si="74"/>
        <v>261</v>
      </c>
      <c r="BP36" s="752">
        <f t="shared" si="74"/>
        <v>264</v>
      </c>
      <c r="BQ36" s="752" t="s">
        <v>96</v>
      </c>
      <c r="BR36" s="752">
        <f t="shared" ref="BR36:CD36" si="77">SUM(BR37:BR40)</f>
        <v>50</v>
      </c>
      <c r="BS36" s="752" t="s">
        <v>96</v>
      </c>
      <c r="BT36" s="752">
        <f t="shared" si="77"/>
        <v>225</v>
      </c>
      <c r="BU36" s="485">
        <f t="shared" si="77"/>
        <v>1121</v>
      </c>
      <c r="BV36" s="752" t="s">
        <v>96</v>
      </c>
      <c r="BW36" s="752">
        <f t="shared" ref="BW36" si="78">SUM(BW37:BW40)</f>
        <v>177</v>
      </c>
      <c r="BX36" s="752" t="s">
        <v>96</v>
      </c>
      <c r="BY36" s="752">
        <f t="shared" ref="BY36" si="79">SUM(BY37:BY40)</f>
        <v>955</v>
      </c>
      <c r="BZ36" s="752">
        <f t="shared" si="77"/>
        <v>228</v>
      </c>
      <c r="CA36" s="752" t="s">
        <v>96</v>
      </c>
      <c r="CB36" s="752">
        <f t="shared" si="77"/>
        <v>52</v>
      </c>
      <c r="CC36" s="752" t="s">
        <v>96</v>
      </c>
      <c r="CD36" s="752">
        <f t="shared" si="77"/>
        <v>176</v>
      </c>
      <c r="CE36" s="752">
        <v>293</v>
      </c>
      <c r="CF36" s="752" t="s">
        <v>96</v>
      </c>
      <c r="CG36" s="752">
        <v>49</v>
      </c>
      <c r="CH36" s="752" t="s">
        <v>96</v>
      </c>
      <c r="CI36" s="752">
        <v>244</v>
      </c>
      <c r="CJ36" s="752"/>
      <c r="CK36" s="752"/>
      <c r="CL36" s="752"/>
      <c r="CM36" s="752"/>
      <c r="CN36" s="752"/>
      <c r="CO36" s="752"/>
      <c r="CP36" s="752"/>
      <c r="CQ36" s="752"/>
      <c r="CR36" s="752"/>
      <c r="CS36" s="752"/>
      <c r="CT36" s="752"/>
      <c r="CU36" s="749"/>
      <c r="CV36" s="749"/>
      <c r="CW36" s="749"/>
      <c r="CX36" s="749"/>
    </row>
    <row r="37" spans="2:102">
      <c r="B37" s="753" t="s">
        <v>772</v>
      </c>
      <c r="C37" s="754">
        <v>107</v>
      </c>
      <c r="D37" s="754" t="s">
        <v>96</v>
      </c>
      <c r="E37" s="754" t="s">
        <v>96</v>
      </c>
      <c r="F37" s="754" t="s">
        <v>96</v>
      </c>
      <c r="G37" s="754">
        <v>107</v>
      </c>
      <c r="H37" s="754">
        <v>43</v>
      </c>
      <c r="I37" s="754" t="s">
        <v>96</v>
      </c>
      <c r="J37" s="754" t="s">
        <v>96</v>
      </c>
      <c r="K37" s="754" t="s">
        <v>96</v>
      </c>
      <c r="L37" s="754">
        <v>43</v>
      </c>
      <c r="M37" s="754">
        <v>83</v>
      </c>
      <c r="N37" s="754" t="s">
        <v>96</v>
      </c>
      <c r="O37" s="754" t="s">
        <v>96</v>
      </c>
      <c r="P37" s="754" t="s">
        <v>96</v>
      </c>
      <c r="Q37" s="754">
        <v>83</v>
      </c>
      <c r="R37" s="754">
        <v>92</v>
      </c>
      <c r="S37" s="754" t="s">
        <v>96</v>
      </c>
      <c r="T37" s="754" t="s">
        <v>96</v>
      </c>
      <c r="U37" s="754" t="s">
        <v>96</v>
      </c>
      <c r="V37" s="754">
        <v>93</v>
      </c>
      <c r="W37" s="763">
        <f>SUM(C37,H37,M37,R37)</f>
        <v>325</v>
      </c>
      <c r="X37" s="754" t="s">
        <v>96</v>
      </c>
      <c r="Y37" s="754" t="s">
        <v>96</v>
      </c>
      <c r="Z37" s="754" t="s">
        <v>96</v>
      </c>
      <c r="AA37" s="754">
        <f t="shared" ref="Y37:AA39" si="80">SUM(G37,L37,Q37,V37)</f>
        <v>326</v>
      </c>
      <c r="AB37" s="754">
        <v>83</v>
      </c>
      <c r="AC37" s="754" t="s">
        <v>96</v>
      </c>
      <c r="AD37" s="754" t="s">
        <v>96</v>
      </c>
      <c r="AE37" s="754" t="s">
        <v>96</v>
      </c>
      <c r="AF37" s="754">
        <v>84</v>
      </c>
      <c r="AG37" s="754">
        <v>69</v>
      </c>
      <c r="AH37" s="754" t="s">
        <v>96</v>
      </c>
      <c r="AI37" s="754" t="s">
        <v>96</v>
      </c>
      <c r="AJ37" s="754" t="s">
        <v>96</v>
      </c>
      <c r="AK37" s="754">
        <v>69</v>
      </c>
      <c r="AL37" s="754">
        <v>103</v>
      </c>
      <c r="AM37" s="754" t="s">
        <v>96</v>
      </c>
      <c r="AN37" s="754" t="s">
        <v>96</v>
      </c>
      <c r="AO37" s="754" t="s">
        <v>96</v>
      </c>
      <c r="AP37" s="754">
        <v>103</v>
      </c>
      <c r="AQ37" s="754">
        <v>93</v>
      </c>
      <c r="AR37" s="754" t="s">
        <v>96</v>
      </c>
      <c r="AS37" s="754" t="s">
        <v>96</v>
      </c>
      <c r="AT37" s="754" t="s">
        <v>96</v>
      </c>
      <c r="AU37" s="754">
        <v>93</v>
      </c>
      <c r="AV37" s="763">
        <f>SUM(AB37,AG37,AL37,AQ37)</f>
        <v>348</v>
      </c>
      <c r="AW37" s="754" t="s">
        <v>96</v>
      </c>
      <c r="AX37" s="754" t="s">
        <v>96</v>
      </c>
      <c r="AY37" s="754" t="s">
        <v>96</v>
      </c>
      <c r="AZ37" s="754">
        <f t="shared" ref="AZ37" si="81">SUM(AF37,AK37,AP37,AU37)</f>
        <v>349</v>
      </c>
      <c r="BA37" s="754">
        <v>107</v>
      </c>
      <c r="BB37" s="754" t="s">
        <v>96</v>
      </c>
      <c r="BC37" s="754" t="s">
        <v>96</v>
      </c>
      <c r="BD37" s="754" t="s">
        <v>96</v>
      </c>
      <c r="BE37" s="754">
        <v>107</v>
      </c>
      <c r="BF37" s="754">
        <v>80</v>
      </c>
      <c r="BG37" s="754" t="s">
        <v>96</v>
      </c>
      <c r="BH37" s="754" t="s">
        <v>96</v>
      </c>
      <c r="BI37" s="754" t="s">
        <v>96</v>
      </c>
      <c r="BJ37" s="754">
        <v>80</v>
      </c>
      <c r="BK37" s="754">
        <v>117</v>
      </c>
      <c r="BL37" s="754" t="s">
        <v>96</v>
      </c>
      <c r="BM37" s="754" t="s">
        <v>96</v>
      </c>
      <c r="BN37" s="754" t="s">
        <v>96</v>
      </c>
      <c r="BO37" s="754">
        <v>117</v>
      </c>
      <c r="BP37" s="754">
        <v>97</v>
      </c>
      <c r="BQ37" s="754" t="s">
        <v>96</v>
      </c>
      <c r="BR37" s="754" t="s">
        <v>96</v>
      </c>
      <c r="BS37" s="754" t="s">
        <v>96</v>
      </c>
      <c r="BT37" s="754">
        <v>97</v>
      </c>
      <c r="BU37" s="763">
        <f>SUM(BA37,BF37,BK37,BP37)</f>
        <v>401</v>
      </c>
      <c r="BV37" s="754" t="s">
        <v>96</v>
      </c>
      <c r="BW37" s="754" t="s">
        <v>96</v>
      </c>
      <c r="BX37" s="754" t="s">
        <v>96</v>
      </c>
      <c r="BY37" s="754">
        <f t="shared" ref="BY37" si="82">SUM(BE37,BJ37,BO37,BT37)</f>
        <v>401</v>
      </c>
      <c r="BZ37" s="754">
        <v>67</v>
      </c>
      <c r="CA37" s="754" t="s">
        <v>96</v>
      </c>
      <c r="CB37" s="754" t="s">
        <v>96</v>
      </c>
      <c r="CC37" s="754" t="s">
        <v>96</v>
      </c>
      <c r="CD37" s="754">
        <v>67</v>
      </c>
      <c r="CE37" s="754">
        <v>97</v>
      </c>
      <c r="CF37" s="754" t="s">
        <v>96</v>
      </c>
      <c r="CG37" s="754" t="s">
        <v>96</v>
      </c>
      <c r="CH37" s="754" t="s">
        <v>96</v>
      </c>
      <c r="CI37" s="754">
        <v>97</v>
      </c>
      <c r="CJ37" s="754"/>
      <c r="CK37" s="754"/>
      <c r="CL37" s="754"/>
      <c r="CM37" s="754"/>
      <c r="CN37" s="754"/>
      <c r="CO37" s="754"/>
      <c r="CP37" s="754"/>
      <c r="CQ37" s="754"/>
      <c r="CR37" s="754"/>
      <c r="CS37" s="754"/>
      <c r="CT37" s="754"/>
      <c r="CU37" s="749"/>
      <c r="CV37" s="749"/>
      <c r="CW37" s="749"/>
      <c r="CX37" s="749"/>
    </row>
    <row r="38" spans="2:102">
      <c r="B38" s="753" t="s">
        <v>773</v>
      </c>
      <c r="C38" s="754">
        <v>50</v>
      </c>
      <c r="D38" s="754" t="s">
        <v>96</v>
      </c>
      <c r="E38" s="754">
        <v>50</v>
      </c>
      <c r="F38" s="754" t="s">
        <v>96</v>
      </c>
      <c r="G38" s="754" t="s">
        <v>96</v>
      </c>
      <c r="H38" s="754">
        <v>38</v>
      </c>
      <c r="I38" s="754" t="s">
        <v>96</v>
      </c>
      <c r="J38" s="754">
        <v>38</v>
      </c>
      <c r="K38" s="754" t="s">
        <v>96</v>
      </c>
      <c r="L38" s="754" t="s">
        <v>96</v>
      </c>
      <c r="M38" s="754">
        <v>44</v>
      </c>
      <c r="N38" s="754" t="s">
        <v>96</v>
      </c>
      <c r="O38" s="754">
        <v>44</v>
      </c>
      <c r="P38" s="754" t="s">
        <v>96</v>
      </c>
      <c r="Q38" s="754" t="s">
        <v>96</v>
      </c>
      <c r="R38" s="754">
        <v>41</v>
      </c>
      <c r="S38" s="754" t="s">
        <v>96</v>
      </c>
      <c r="T38" s="754">
        <v>41</v>
      </c>
      <c r="U38" s="754" t="s">
        <v>96</v>
      </c>
      <c r="V38" s="754" t="s">
        <v>96</v>
      </c>
      <c r="W38" s="763">
        <f>SUM(C38,H38,M38,R38)</f>
        <v>173</v>
      </c>
      <c r="X38" s="754" t="s">
        <v>96</v>
      </c>
      <c r="Y38" s="754">
        <f t="shared" si="80"/>
        <v>173</v>
      </c>
      <c r="Z38" s="754" t="s">
        <v>96</v>
      </c>
      <c r="AA38" s="754" t="s">
        <v>96</v>
      </c>
      <c r="AB38" s="754">
        <v>49</v>
      </c>
      <c r="AC38" s="754" t="s">
        <v>96</v>
      </c>
      <c r="AD38" s="754">
        <v>49</v>
      </c>
      <c r="AE38" s="754" t="s">
        <v>96</v>
      </c>
      <c r="AF38" s="754" t="s">
        <v>96</v>
      </c>
      <c r="AG38" s="754">
        <v>48</v>
      </c>
      <c r="AH38" s="754" t="s">
        <v>96</v>
      </c>
      <c r="AI38" s="754">
        <v>48</v>
      </c>
      <c r="AJ38" s="754" t="s">
        <v>96</v>
      </c>
      <c r="AK38" s="754" t="s">
        <v>96</v>
      </c>
      <c r="AL38" s="754">
        <v>28</v>
      </c>
      <c r="AM38" s="754" t="s">
        <v>96</v>
      </c>
      <c r="AN38" s="754">
        <v>29</v>
      </c>
      <c r="AO38" s="754" t="s">
        <v>96</v>
      </c>
      <c r="AP38" s="754" t="s">
        <v>96</v>
      </c>
      <c r="AQ38" s="754">
        <v>51</v>
      </c>
      <c r="AR38" s="754" t="s">
        <v>96</v>
      </c>
      <c r="AS38" s="754">
        <v>51</v>
      </c>
      <c r="AT38" s="754" t="s">
        <v>96</v>
      </c>
      <c r="AU38" s="754" t="s">
        <v>96</v>
      </c>
      <c r="AV38" s="763">
        <f>SUM(AB38,AG38,AL38,AQ38)</f>
        <v>176</v>
      </c>
      <c r="AW38" s="754" t="s">
        <v>96</v>
      </c>
      <c r="AX38" s="754">
        <f t="shared" ref="AX38" si="83">SUM(AD38,AI38,AN38,AS38)</f>
        <v>177</v>
      </c>
      <c r="AY38" s="754" t="s">
        <v>96</v>
      </c>
      <c r="AZ38" s="754" t="s">
        <v>96</v>
      </c>
      <c r="BA38" s="754">
        <v>54</v>
      </c>
      <c r="BB38" s="754" t="s">
        <v>96</v>
      </c>
      <c r="BC38" s="754">
        <v>54</v>
      </c>
      <c r="BD38" s="754" t="s">
        <v>96</v>
      </c>
      <c r="BE38" s="754" t="s">
        <v>96</v>
      </c>
      <c r="BF38" s="754">
        <v>51</v>
      </c>
      <c r="BG38" s="754" t="s">
        <v>96</v>
      </c>
      <c r="BH38" s="754">
        <v>51</v>
      </c>
      <c r="BI38" s="754" t="s">
        <v>96</v>
      </c>
      <c r="BJ38" s="754" t="s">
        <v>96</v>
      </c>
      <c r="BK38" s="754">
        <v>22</v>
      </c>
      <c r="BL38" s="754" t="s">
        <v>96</v>
      </c>
      <c r="BM38" s="754">
        <v>22</v>
      </c>
      <c r="BN38" s="754" t="s">
        <v>96</v>
      </c>
      <c r="BO38" s="754" t="s">
        <v>96</v>
      </c>
      <c r="BP38" s="754">
        <v>39</v>
      </c>
      <c r="BQ38" s="754" t="s">
        <v>96</v>
      </c>
      <c r="BR38" s="754">
        <v>50</v>
      </c>
      <c r="BS38" s="754" t="s">
        <v>96</v>
      </c>
      <c r="BT38" s="754" t="s">
        <v>96</v>
      </c>
      <c r="BU38" s="763">
        <f>SUM(BA38,BF38,BK38,BP38)</f>
        <v>166</v>
      </c>
      <c r="BV38" s="754" t="s">
        <v>96</v>
      </c>
      <c r="BW38" s="754">
        <f t="shared" ref="BW38" si="84">SUM(BC38,BH38,BM38,BR38)</f>
        <v>177</v>
      </c>
      <c r="BX38" s="754" t="s">
        <v>96</v>
      </c>
      <c r="BY38" s="754" t="s">
        <v>96</v>
      </c>
      <c r="BZ38" s="754">
        <v>52</v>
      </c>
      <c r="CA38" s="754" t="s">
        <v>96</v>
      </c>
      <c r="CB38" s="754">
        <v>52</v>
      </c>
      <c r="CC38" s="754" t="s">
        <v>96</v>
      </c>
      <c r="CD38" s="754" t="s">
        <v>96</v>
      </c>
      <c r="CE38" s="754">
        <v>49</v>
      </c>
      <c r="CF38" s="754" t="s">
        <v>96</v>
      </c>
      <c r="CG38" s="754">
        <v>49</v>
      </c>
      <c r="CH38" s="754" t="s">
        <v>96</v>
      </c>
      <c r="CI38" s="754" t="s">
        <v>96</v>
      </c>
      <c r="CJ38" s="754"/>
      <c r="CK38" s="754"/>
      <c r="CL38" s="754"/>
      <c r="CM38" s="754"/>
      <c r="CN38" s="754"/>
      <c r="CO38" s="754"/>
      <c r="CP38" s="754"/>
      <c r="CQ38" s="754"/>
      <c r="CR38" s="754"/>
      <c r="CS38" s="754"/>
      <c r="CT38" s="754"/>
      <c r="CU38" s="749"/>
      <c r="CV38" s="749"/>
      <c r="CW38" s="749"/>
      <c r="CX38" s="749"/>
    </row>
    <row r="39" spans="2:102">
      <c r="B39" s="753" t="s">
        <v>774</v>
      </c>
      <c r="C39" s="754">
        <v>140</v>
      </c>
      <c r="D39" s="754" t="s">
        <v>96</v>
      </c>
      <c r="E39" s="754" t="s">
        <v>96</v>
      </c>
      <c r="F39" s="754" t="s">
        <v>96</v>
      </c>
      <c r="G39" s="754">
        <v>140</v>
      </c>
      <c r="H39" s="754">
        <v>124</v>
      </c>
      <c r="I39" s="754" t="s">
        <v>96</v>
      </c>
      <c r="J39" s="754" t="s">
        <v>96</v>
      </c>
      <c r="K39" s="754" t="s">
        <v>96</v>
      </c>
      <c r="L39" s="754">
        <v>124</v>
      </c>
      <c r="M39" s="754">
        <v>140</v>
      </c>
      <c r="N39" s="754" t="s">
        <v>96</v>
      </c>
      <c r="O39" s="754" t="s">
        <v>96</v>
      </c>
      <c r="P39" s="754" t="s">
        <v>96</v>
      </c>
      <c r="Q39" s="754">
        <v>140</v>
      </c>
      <c r="R39" s="754">
        <v>157</v>
      </c>
      <c r="S39" s="754" t="s">
        <v>96</v>
      </c>
      <c r="T39" s="754" t="s">
        <v>96</v>
      </c>
      <c r="U39" s="754" t="s">
        <v>96</v>
      </c>
      <c r="V39" s="754">
        <v>157</v>
      </c>
      <c r="W39" s="763">
        <f>SUM(C39,H39,M39,R39)</f>
        <v>561</v>
      </c>
      <c r="X39" s="754" t="s">
        <v>96</v>
      </c>
      <c r="Y39" s="754" t="s">
        <v>96</v>
      </c>
      <c r="Z39" s="754" t="s">
        <v>96</v>
      </c>
      <c r="AA39" s="754">
        <f t="shared" si="80"/>
        <v>561</v>
      </c>
      <c r="AB39" s="754">
        <v>154</v>
      </c>
      <c r="AC39" s="754" t="s">
        <v>96</v>
      </c>
      <c r="AD39" s="754" t="s">
        <v>96</v>
      </c>
      <c r="AE39" s="754" t="s">
        <v>96</v>
      </c>
      <c r="AF39" s="754">
        <v>154</v>
      </c>
      <c r="AG39" s="754">
        <v>142</v>
      </c>
      <c r="AH39" s="754" t="s">
        <v>96</v>
      </c>
      <c r="AI39" s="754" t="s">
        <v>96</v>
      </c>
      <c r="AJ39" s="754" t="s">
        <v>96</v>
      </c>
      <c r="AK39" s="754">
        <v>142</v>
      </c>
      <c r="AL39" s="754">
        <v>150</v>
      </c>
      <c r="AM39" s="754" t="s">
        <v>96</v>
      </c>
      <c r="AN39" s="754" t="s">
        <v>96</v>
      </c>
      <c r="AO39" s="754" t="s">
        <v>96</v>
      </c>
      <c r="AP39" s="754">
        <v>150</v>
      </c>
      <c r="AQ39" s="754">
        <v>134</v>
      </c>
      <c r="AR39" s="754" t="s">
        <v>96</v>
      </c>
      <c r="AS39" s="754" t="s">
        <v>96</v>
      </c>
      <c r="AT39" s="754" t="s">
        <v>96</v>
      </c>
      <c r="AU39" s="754">
        <v>133</v>
      </c>
      <c r="AV39" s="763">
        <f>SUM(AB39,AG39,AL39,AQ39)</f>
        <v>580</v>
      </c>
      <c r="AW39" s="754" t="s">
        <v>96</v>
      </c>
      <c r="AX39" s="754" t="s">
        <v>96</v>
      </c>
      <c r="AY39" s="754" t="s">
        <v>96</v>
      </c>
      <c r="AZ39" s="754">
        <f t="shared" ref="AZ39" si="85">SUM(AF39,AK39,AP39,AU39)</f>
        <v>579</v>
      </c>
      <c r="BA39" s="754">
        <v>145</v>
      </c>
      <c r="BB39" s="754" t="s">
        <v>96</v>
      </c>
      <c r="BC39" s="754" t="s">
        <v>96</v>
      </c>
      <c r="BD39" s="754" t="s">
        <v>96</v>
      </c>
      <c r="BE39" s="754">
        <v>145</v>
      </c>
      <c r="BF39" s="754">
        <v>137</v>
      </c>
      <c r="BG39" s="754" t="s">
        <v>96</v>
      </c>
      <c r="BH39" s="754" t="s">
        <v>96</v>
      </c>
      <c r="BI39" s="754" t="s">
        <v>96</v>
      </c>
      <c r="BJ39" s="754">
        <v>137</v>
      </c>
      <c r="BK39" s="754">
        <v>144</v>
      </c>
      <c r="BL39" s="754" t="s">
        <v>96</v>
      </c>
      <c r="BM39" s="754" t="s">
        <v>96</v>
      </c>
      <c r="BN39" s="754" t="s">
        <v>96</v>
      </c>
      <c r="BO39" s="754">
        <v>144</v>
      </c>
      <c r="BP39" s="754">
        <v>128</v>
      </c>
      <c r="BQ39" s="754" t="s">
        <v>96</v>
      </c>
      <c r="BR39" s="754" t="s">
        <v>96</v>
      </c>
      <c r="BS39" s="754" t="s">
        <v>96</v>
      </c>
      <c r="BT39" s="754">
        <v>128</v>
      </c>
      <c r="BU39" s="763">
        <f>SUM(BA39,BF39,BK39,BP39)</f>
        <v>554</v>
      </c>
      <c r="BV39" s="754" t="s">
        <v>96</v>
      </c>
      <c r="BW39" s="754" t="s">
        <v>96</v>
      </c>
      <c r="BX39" s="754" t="s">
        <v>96</v>
      </c>
      <c r="BY39" s="754">
        <f t="shared" ref="BY39" si="86">SUM(BE39,BJ39,BO39,BT39)</f>
        <v>554</v>
      </c>
      <c r="BZ39" s="754">
        <v>109</v>
      </c>
      <c r="CA39" s="754" t="s">
        <v>96</v>
      </c>
      <c r="CB39" s="754" t="s">
        <v>96</v>
      </c>
      <c r="CC39" s="754" t="s">
        <v>96</v>
      </c>
      <c r="CD39" s="754">
        <v>109</v>
      </c>
      <c r="CE39" s="754">
        <v>147</v>
      </c>
      <c r="CF39" s="754" t="s">
        <v>96</v>
      </c>
      <c r="CG39" s="754" t="s">
        <v>96</v>
      </c>
      <c r="CH39" s="754" t="s">
        <v>96</v>
      </c>
      <c r="CI39" s="754">
        <v>147</v>
      </c>
      <c r="CJ39" s="754"/>
      <c r="CK39" s="754"/>
      <c r="CL39" s="754"/>
      <c r="CM39" s="754"/>
      <c r="CN39" s="754"/>
      <c r="CO39" s="754"/>
      <c r="CP39" s="754"/>
      <c r="CQ39" s="754"/>
      <c r="CR39" s="754"/>
      <c r="CS39" s="754"/>
      <c r="CT39" s="754"/>
      <c r="CU39" s="749"/>
      <c r="CV39" s="749"/>
      <c r="CW39" s="749"/>
      <c r="CX39" s="749"/>
    </row>
    <row r="40" spans="2:102">
      <c r="B40" s="756" t="s">
        <v>775</v>
      </c>
      <c r="C40" s="757" t="s">
        <v>96</v>
      </c>
      <c r="D40" s="757" t="s">
        <v>96</v>
      </c>
      <c r="E40" s="757" t="s">
        <v>96</v>
      </c>
      <c r="F40" s="757" t="s">
        <v>96</v>
      </c>
      <c r="G40" s="757" t="s">
        <v>96</v>
      </c>
      <c r="H40" s="757" t="s">
        <v>96</v>
      </c>
      <c r="I40" s="757" t="s">
        <v>96</v>
      </c>
      <c r="J40" s="757" t="s">
        <v>96</v>
      </c>
      <c r="K40" s="757" t="s">
        <v>96</v>
      </c>
      <c r="L40" s="757" t="s">
        <v>96</v>
      </c>
      <c r="M40" s="757" t="s">
        <v>96</v>
      </c>
      <c r="N40" s="757" t="s">
        <v>96</v>
      </c>
      <c r="O40" s="757" t="s">
        <v>96</v>
      </c>
      <c r="P40" s="757" t="s">
        <v>96</v>
      </c>
      <c r="Q40" s="757" t="s">
        <v>96</v>
      </c>
      <c r="R40" s="757" t="s">
        <v>96</v>
      </c>
      <c r="S40" s="757" t="s">
        <v>96</v>
      </c>
      <c r="T40" s="757" t="s">
        <v>96</v>
      </c>
      <c r="U40" s="757" t="s">
        <v>96</v>
      </c>
      <c r="V40" s="757" t="s">
        <v>96</v>
      </c>
      <c r="W40" s="766">
        <f>SUM(C40,H40,M40,R40)</f>
        <v>0</v>
      </c>
      <c r="X40" s="757" t="s">
        <v>96</v>
      </c>
      <c r="Y40" s="757" t="s">
        <v>96</v>
      </c>
      <c r="Z40" s="757" t="s">
        <v>96</v>
      </c>
      <c r="AA40" s="757" t="s">
        <v>96</v>
      </c>
      <c r="AB40" s="757" t="s">
        <v>96</v>
      </c>
      <c r="AC40" s="757" t="s">
        <v>96</v>
      </c>
      <c r="AD40" s="757" t="s">
        <v>96</v>
      </c>
      <c r="AE40" s="757" t="s">
        <v>96</v>
      </c>
      <c r="AF40" s="757" t="s">
        <v>96</v>
      </c>
      <c r="AG40" s="757" t="s">
        <v>96</v>
      </c>
      <c r="AH40" s="757" t="s">
        <v>96</v>
      </c>
      <c r="AI40" s="757" t="s">
        <v>96</v>
      </c>
      <c r="AJ40" s="757" t="s">
        <v>96</v>
      </c>
      <c r="AK40" s="757" t="s">
        <v>96</v>
      </c>
      <c r="AL40" s="757" t="s">
        <v>96</v>
      </c>
      <c r="AM40" s="757" t="s">
        <v>96</v>
      </c>
      <c r="AN40" s="757" t="s">
        <v>96</v>
      </c>
      <c r="AO40" s="757" t="s">
        <v>96</v>
      </c>
      <c r="AP40" s="757" t="s">
        <v>96</v>
      </c>
      <c r="AQ40" s="757" t="s">
        <v>96</v>
      </c>
      <c r="AR40" s="757" t="s">
        <v>96</v>
      </c>
      <c r="AS40" s="757" t="s">
        <v>96</v>
      </c>
      <c r="AT40" s="757" t="s">
        <v>96</v>
      </c>
      <c r="AU40" s="757" t="s">
        <v>96</v>
      </c>
      <c r="AV40" s="766" t="s">
        <v>96</v>
      </c>
      <c r="AW40" s="757" t="s">
        <v>96</v>
      </c>
      <c r="AX40" s="757" t="s">
        <v>96</v>
      </c>
      <c r="AY40" s="757" t="s">
        <v>96</v>
      </c>
      <c r="AZ40" s="757" t="s">
        <v>96</v>
      </c>
      <c r="BA40" s="757" t="s">
        <v>96</v>
      </c>
      <c r="BB40" s="757" t="s">
        <v>96</v>
      </c>
      <c r="BC40" s="757" t="s">
        <v>96</v>
      </c>
      <c r="BD40" s="757" t="s">
        <v>96</v>
      </c>
      <c r="BE40" s="757" t="s">
        <v>96</v>
      </c>
      <c r="BF40" s="757" t="s">
        <v>96</v>
      </c>
      <c r="BG40" s="757" t="s">
        <v>96</v>
      </c>
      <c r="BH40" s="757" t="s">
        <v>96</v>
      </c>
      <c r="BI40" s="757" t="s">
        <v>96</v>
      </c>
      <c r="BJ40" s="757" t="s">
        <v>96</v>
      </c>
      <c r="BK40" s="757" t="s">
        <v>96</v>
      </c>
      <c r="BL40" s="757" t="s">
        <v>96</v>
      </c>
      <c r="BM40" s="757" t="s">
        <v>96</v>
      </c>
      <c r="BN40" s="757" t="s">
        <v>96</v>
      </c>
      <c r="BO40" s="757" t="s">
        <v>96</v>
      </c>
      <c r="BP40" s="757" t="s">
        <v>96</v>
      </c>
      <c r="BQ40" s="757" t="s">
        <v>96</v>
      </c>
      <c r="BR40" s="757" t="s">
        <v>96</v>
      </c>
      <c r="BS40" s="757" t="s">
        <v>96</v>
      </c>
      <c r="BT40" s="757" t="s">
        <v>96</v>
      </c>
      <c r="BU40" s="766">
        <f>SUM(BA40,BF40,BK40,BP40)</f>
        <v>0</v>
      </c>
      <c r="BV40" s="757" t="s">
        <v>96</v>
      </c>
      <c r="BW40" s="757" t="s">
        <v>96</v>
      </c>
      <c r="BX40" s="757" t="s">
        <v>96</v>
      </c>
      <c r="BY40" s="757" t="s">
        <v>96</v>
      </c>
      <c r="BZ40" s="757" t="s">
        <v>96</v>
      </c>
      <c r="CA40" s="757" t="s">
        <v>96</v>
      </c>
      <c r="CB40" s="757" t="s">
        <v>96</v>
      </c>
      <c r="CC40" s="757" t="s">
        <v>96</v>
      </c>
      <c r="CD40" s="757" t="s">
        <v>96</v>
      </c>
      <c r="CE40" s="757" t="s">
        <v>96</v>
      </c>
      <c r="CF40" s="757" t="s">
        <v>96</v>
      </c>
      <c r="CG40" s="757" t="s">
        <v>96</v>
      </c>
      <c r="CH40" s="757" t="s">
        <v>96</v>
      </c>
      <c r="CI40" s="757" t="s">
        <v>96</v>
      </c>
      <c r="CJ40" s="757"/>
      <c r="CK40" s="757"/>
      <c r="CL40" s="757"/>
      <c r="CM40" s="757"/>
      <c r="CN40" s="757"/>
      <c r="CO40" s="757"/>
      <c r="CP40" s="757"/>
      <c r="CQ40" s="757"/>
      <c r="CR40" s="757"/>
      <c r="CS40" s="757"/>
      <c r="CT40" s="757"/>
      <c r="CU40" s="749"/>
      <c r="CV40" s="749"/>
      <c r="CW40" s="749"/>
      <c r="CX40" s="749"/>
    </row>
    <row r="41" spans="2:102">
      <c r="B41" s="194" t="s">
        <v>759</v>
      </c>
      <c r="C41" s="752">
        <f>SUM(C42:C43)</f>
        <v>97</v>
      </c>
      <c r="D41" s="752" t="s">
        <v>96</v>
      </c>
      <c r="E41" s="752">
        <f t="shared" ref="E41:BP41" si="87">SUM(E42:E43)</f>
        <v>22</v>
      </c>
      <c r="F41" s="752" t="s">
        <v>96</v>
      </c>
      <c r="G41" s="752">
        <f t="shared" si="87"/>
        <v>75</v>
      </c>
      <c r="H41" s="752">
        <f t="shared" si="87"/>
        <v>107</v>
      </c>
      <c r="I41" s="752" t="s">
        <v>96</v>
      </c>
      <c r="J41" s="752">
        <f t="shared" si="87"/>
        <v>22</v>
      </c>
      <c r="K41" s="752" t="s">
        <v>96</v>
      </c>
      <c r="L41" s="752">
        <f t="shared" si="87"/>
        <v>86</v>
      </c>
      <c r="M41" s="752">
        <f t="shared" si="87"/>
        <v>84</v>
      </c>
      <c r="N41" s="752" t="s">
        <v>96</v>
      </c>
      <c r="O41" s="752">
        <f t="shared" si="87"/>
        <v>14</v>
      </c>
      <c r="P41" s="752" t="s">
        <v>96</v>
      </c>
      <c r="Q41" s="752">
        <f t="shared" si="87"/>
        <v>71</v>
      </c>
      <c r="R41" s="752">
        <f t="shared" si="87"/>
        <v>45</v>
      </c>
      <c r="S41" s="752" t="s">
        <v>96</v>
      </c>
      <c r="T41" s="752">
        <f t="shared" si="87"/>
        <v>14</v>
      </c>
      <c r="U41" s="752" t="s">
        <v>96</v>
      </c>
      <c r="V41" s="752">
        <f t="shared" si="87"/>
        <v>32</v>
      </c>
      <c r="W41" s="485">
        <f t="shared" si="87"/>
        <v>333</v>
      </c>
      <c r="X41" s="752" t="s">
        <v>96</v>
      </c>
      <c r="Y41" s="752">
        <f t="shared" si="87"/>
        <v>72</v>
      </c>
      <c r="Z41" s="752" t="s">
        <v>96</v>
      </c>
      <c r="AA41" s="752">
        <f t="shared" si="87"/>
        <v>264</v>
      </c>
      <c r="AB41" s="752">
        <f t="shared" si="87"/>
        <v>105</v>
      </c>
      <c r="AC41" s="752" t="s">
        <v>96</v>
      </c>
      <c r="AD41" s="752">
        <f t="shared" si="87"/>
        <v>26</v>
      </c>
      <c r="AE41" s="752" t="s">
        <v>96</v>
      </c>
      <c r="AF41" s="752">
        <f t="shared" si="87"/>
        <v>80</v>
      </c>
      <c r="AG41" s="752">
        <f t="shared" si="87"/>
        <v>79</v>
      </c>
      <c r="AH41" s="752" t="s">
        <v>96</v>
      </c>
      <c r="AI41" s="752">
        <f t="shared" si="87"/>
        <v>8</v>
      </c>
      <c r="AJ41" s="752" t="s">
        <v>96</v>
      </c>
      <c r="AK41" s="752">
        <f t="shared" si="87"/>
        <v>71</v>
      </c>
      <c r="AL41" s="752">
        <f t="shared" si="87"/>
        <v>94</v>
      </c>
      <c r="AM41" s="752" t="s">
        <v>96</v>
      </c>
      <c r="AN41" s="752">
        <f t="shared" si="87"/>
        <v>15</v>
      </c>
      <c r="AO41" s="752" t="s">
        <v>96</v>
      </c>
      <c r="AP41" s="752">
        <f t="shared" si="87"/>
        <v>80</v>
      </c>
      <c r="AQ41" s="752">
        <f t="shared" si="87"/>
        <v>109</v>
      </c>
      <c r="AR41" s="752" t="s">
        <v>96</v>
      </c>
      <c r="AS41" s="752">
        <f t="shared" si="87"/>
        <v>27</v>
      </c>
      <c r="AT41" s="752" t="s">
        <v>96</v>
      </c>
      <c r="AU41" s="752">
        <f t="shared" si="87"/>
        <v>83</v>
      </c>
      <c r="AV41" s="485">
        <f t="shared" si="87"/>
        <v>387</v>
      </c>
      <c r="AW41" s="752" t="s">
        <v>96</v>
      </c>
      <c r="AX41" s="752">
        <f t="shared" ref="AX41" si="88">SUM(AX42:AX43)</f>
        <v>76</v>
      </c>
      <c r="AY41" s="752" t="s">
        <v>96</v>
      </c>
      <c r="AZ41" s="752">
        <f t="shared" ref="AZ41" si="89">SUM(AZ42:AZ43)</f>
        <v>314</v>
      </c>
      <c r="BA41" s="752">
        <f t="shared" si="87"/>
        <v>104</v>
      </c>
      <c r="BB41" s="752" t="s">
        <v>96</v>
      </c>
      <c r="BC41" s="752">
        <f t="shared" si="87"/>
        <v>30</v>
      </c>
      <c r="BD41" s="752" t="s">
        <v>96</v>
      </c>
      <c r="BE41" s="752">
        <f t="shared" si="87"/>
        <v>76</v>
      </c>
      <c r="BF41" s="752">
        <f t="shared" si="87"/>
        <v>42</v>
      </c>
      <c r="BG41" s="752" t="s">
        <v>96</v>
      </c>
      <c r="BH41" s="752">
        <f t="shared" si="87"/>
        <v>26</v>
      </c>
      <c r="BI41" s="752" t="s">
        <v>96</v>
      </c>
      <c r="BJ41" s="752">
        <f t="shared" si="87"/>
        <v>19</v>
      </c>
      <c r="BK41" s="752">
        <f t="shared" si="87"/>
        <v>93</v>
      </c>
      <c r="BL41" s="752" t="s">
        <v>96</v>
      </c>
      <c r="BM41" s="752">
        <f t="shared" si="87"/>
        <v>15</v>
      </c>
      <c r="BN41" s="752" t="s">
        <v>96</v>
      </c>
      <c r="BO41" s="752">
        <f t="shared" si="87"/>
        <v>79</v>
      </c>
      <c r="BP41" s="752">
        <f t="shared" si="87"/>
        <v>101</v>
      </c>
      <c r="BQ41" s="752" t="s">
        <v>96</v>
      </c>
      <c r="BR41" s="752">
        <f t="shared" ref="BR41:CD41" si="90">SUM(BR42:BR43)</f>
        <v>18</v>
      </c>
      <c r="BS41" s="752" t="s">
        <v>96</v>
      </c>
      <c r="BT41" s="752">
        <f t="shared" si="90"/>
        <v>84</v>
      </c>
      <c r="BU41" s="485">
        <f t="shared" si="90"/>
        <v>340</v>
      </c>
      <c r="BV41" s="752" t="s">
        <v>96</v>
      </c>
      <c r="BW41" s="752">
        <f t="shared" ref="BW41" si="91">SUM(BW42:BW43)</f>
        <v>89</v>
      </c>
      <c r="BX41" s="752" t="s">
        <v>96</v>
      </c>
      <c r="BY41" s="752">
        <f t="shared" ref="BY41" si="92">SUM(BY42:BY43)</f>
        <v>258</v>
      </c>
      <c r="BZ41" s="752">
        <f t="shared" si="90"/>
        <v>114</v>
      </c>
      <c r="CA41" s="752" t="s">
        <v>96</v>
      </c>
      <c r="CB41" s="752">
        <f t="shared" si="90"/>
        <v>27</v>
      </c>
      <c r="CC41" s="752" t="s">
        <v>96</v>
      </c>
      <c r="CD41" s="752">
        <f t="shared" si="90"/>
        <v>88</v>
      </c>
      <c r="CE41" s="752">
        <v>115</v>
      </c>
      <c r="CF41" s="752" t="s">
        <v>96</v>
      </c>
      <c r="CG41" s="752">
        <v>32</v>
      </c>
      <c r="CH41" s="752" t="s">
        <v>96</v>
      </c>
      <c r="CI41" s="752">
        <v>84</v>
      </c>
      <c r="CJ41" s="752"/>
      <c r="CK41" s="752"/>
      <c r="CL41" s="752"/>
      <c r="CM41" s="752"/>
      <c r="CN41" s="752"/>
      <c r="CO41" s="752"/>
      <c r="CP41" s="752"/>
      <c r="CQ41" s="752"/>
      <c r="CR41" s="752"/>
      <c r="CS41" s="752"/>
      <c r="CT41" s="752"/>
      <c r="CU41" s="749"/>
      <c r="CV41" s="749"/>
      <c r="CW41" s="749"/>
      <c r="CX41" s="749"/>
    </row>
    <row r="42" spans="2:102">
      <c r="B42" s="753" t="s">
        <v>776</v>
      </c>
      <c r="C42" s="754">
        <v>84</v>
      </c>
      <c r="D42" s="754" t="s">
        <v>96</v>
      </c>
      <c r="E42" s="754">
        <v>22</v>
      </c>
      <c r="F42" s="754" t="s">
        <v>96</v>
      </c>
      <c r="G42" s="754">
        <v>62</v>
      </c>
      <c r="H42" s="754">
        <v>93</v>
      </c>
      <c r="I42" s="754" t="s">
        <v>96</v>
      </c>
      <c r="J42" s="754">
        <v>22</v>
      </c>
      <c r="K42" s="754" t="s">
        <v>96</v>
      </c>
      <c r="L42" s="754">
        <v>72</v>
      </c>
      <c r="M42" s="754">
        <v>70</v>
      </c>
      <c r="N42" s="754" t="s">
        <v>96</v>
      </c>
      <c r="O42" s="754">
        <v>14</v>
      </c>
      <c r="P42" s="754" t="s">
        <v>96</v>
      </c>
      <c r="Q42" s="754">
        <v>56</v>
      </c>
      <c r="R42" s="754">
        <v>33</v>
      </c>
      <c r="S42" s="754" t="s">
        <v>96</v>
      </c>
      <c r="T42" s="754">
        <v>14</v>
      </c>
      <c r="U42" s="754" t="s">
        <v>96</v>
      </c>
      <c r="V42" s="754">
        <v>20</v>
      </c>
      <c r="W42" s="763">
        <f>SUM(C42,H42,M42,R42)</f>
        <v>280</v>
      </c>
      <c r="X42" s="754" t="s">
        <v>96</v>
      </c>
      <c r="Y42" s="754">
        <f t="shared" ref="Y42" si="93">SUM(E42,J42,O42,T42)</f>
        <v>72</v>
      </c>
      <c r="Z42" s="754" t="s">
        <v>96</v>
      </c>
      <c r="AA42" s="754">
        <f t="shared" ref="AA42:AA43" si="94">SUM(G42,L42,Q42,V42)</f>
        <v>210</v>
      </c>
      <c r="AB42" s="754">
        <v>93</v>
      </c>
      <c r="AC42" s="754" t="s">
        <v>96</v>
      </c>
      <c r="AD42" s="754">
        <v>26</v>
      </c>
      <c r="AE42" s="754" t="s">
        <v>96</v>
      </c>
      <c r="AF42" s="754">
        <v>68</v>
      </c>
      <c r="AG42" s="754">
        <v>68</v>
      </c>
      <c r="AH42" s="754" t="s">
        <v>96</v>
      </c>
      <c r="AI42" s="754">
        <v>8</v>
      </c>
      <c r="AJ42" s="754" t="s">
        <v>96</v>
      </c>
      <c r="AK42" s="754">
        <v>60</v>
      </c>
      <c r="AL42" s="754">
        <v>80</v>
      </c>
      <c r="AM42" s="754" t="s">
        <v>96</v>
      </c>
      <c r="AN42" s="754">
        <v>15</v>
      </c>
      <c r="AO42" s="754" t="s">
        <v>96</v>
      </c>
      <c r="AP42" s="754">
        <v>66</v>
      </c>
      <c r="AQ42" s="754">
        <v>95</v>
      </c>
      <c r="AR42" s="754" t="s">
        <v>96</v>
      </c>
      <c r="AS42" s="754">
        <v>27</v>
      </c>
      <c r="AT42" s="754" t="s">
        <v>96</v>
      </c>
      <c r="AU42" s="754">
        <v>69</v>
      </c>
      <c r="AV42" s="763">
        <f>SUM(AB42,AG42,AL42,AQ42)</f>
        <v>336</v>
      </c>
      <c r="AW42" s="754" t="s">
        <v>96</v>
      </c>
      <c r="AX42" s="754">
        <f t="shared" ref="AX42" si="95">SUM(AD42,AI42,AN42,AS42)</f>
        <v>76</v>
      </c>
      <c r="AY42" s="754" t="s">
        <v>96</v>
      </c>
      <c r="AZ42" s="754">
        <f t="shared" ref="AZ42:AZ43" si="96">SUM(AF42,AK42,AP42,AU42)</f>
        <v>263</v>
      </c>
      <c r="BA42" s="754">
        <v>90</v>
      </c>
      <c r="BB42" s="754" t="s">
        <v>96</v>
      </c>
      <c r="BC42" s="754">
        <v>30</v>
      </c>
      <c r="BD42" s="754" t="s">
        <v>96</v>
      </c>
      <c r="BE42" s="754">
        <v>61</v>
      </c>
      <c r="BF42" s="754">
        <v>26</v>
      </c>
      <c r="BG42" s="754" t="s">
        <v>96</v>
      </c>
      <c r="BH42" s="754">
        <v>26</v>
      </c>
      <c r="BI42" s="754" t="s">
        <v>96</v>
      </c>
      <c r="BJ42" s="754">
        <v>3</v>
      </c>
      <c r="BK42" s="754">
        <v>77</v>
      </c>
      <c r="BL42" s="754" t="s">
        <v>96</v>
      </c>
      <c r="BM42" s="754">
        <v>15</v>
      </c>
      <c r="BN42" s="754" t="s">
        <v>96</v>
      </c>
      <c r="BO42" s="754">
        <v>63</v>
      </c>
      <c r="BP42" s="754">
        <v>87</v>
      </c>
      <c r="BQ42" s="754" t="s">
        <v>96</v>
      </c>
      <c r="BR42" s="754">
        <v>18</v>
      </c>
      <c r="BS42" s="754" t="s">
        <v>96</v>
      </c>
      <c r="BT42" s="754">
        <v>69</v>
      </c>
      <c r="BU42" s="763">
        <f>SUM(BA42,BF42,BK42,BP42)</f>
        <v>280</v>
      </c>
      <c r="BV42" s="754" t="s">
        <v>96</v>
      </c>
      <c r="BW42" s="754">
        <f t="shared" ref="BW42" si="97">SUM(BC42,BH42,BM42,BR42)</f>
        <v>89</v>
      </c>
      <c r="BX42" s="754" t="s">
        <v>96</v>
      </c>
      <c r="BY42" s="754">
        <f t="shared" ref="BY42:BY43" si="98">SUM(BE42,BJ42,BO42,BT42)</f>
        <v>196</v>
      </c>
      <c r="BZ42" s="754">
        <v>99</v>
      </c>
      <c r="CA42" s="754" t="s">
        <v>96</v>
      </c>
      <c r="CB42" s="754">
        <v>27</v>
      </c>
      <c r="CC42" s="754" t="s">
        <v>96</v>
      </c>
      <c r="CD42" s="754">
        <v>73</v>
      </c>
      <c r="CE42" s="754">
        <v>99</v>
      </c>
      <c r="CF42" s="754" t="s">
        <v>96</v>
      </c>
      <c r="CG42" s="754">
        <v>32</v>
      </c>
      <c r="CH42" s="754" t="s">
        <v>96</v>
      </c>
      <c r="CI42" s="754">
        <v>68</v>
      </c>
      <c r="CJ42" s="754"/>
      <c r="CK42" s="754"/>
      <c r="CL42" s="754"/>
      <c r="CM42" s="754"/>
      <c r="CN42" s="754"/>
      <c r="CO42" s="754"/>
      <c r="CP42" s="754"/>
      <c r="CQ42" s="754"/>
      <c r="CR42" s="754"/>
      <c r="CS42" s="754"/>
      <c r="CT42" s="754"/>
      <c r="CU42" s="749"/>
      <c r="CV42" s="749"/>
      <c r="CW42" s="749"/>
      <c r="CX42" s="749"/>
    </row>
    <row r="43" spans="2:102">
      <c r="B43" s="756" t="s">
        <v>777</v>
      </c>
      <c r="C43" s="757">
        <v>13</v>
      </c>
      <c r="D43" s="757" t="s">
        <v>96</v>
      </c>
      <c r="E43" s="757" t="s">
        <v>96</v>
      </c>
      <c r="F43" s="757" t="s">
        <v>96</v>
      </c>
      <c r="G43" s="757">
        <v>13</v>
      </c>
      <c r="H43" s="757">
        <v>14</v>
      </c>
      <c r="I43" s="757" t="s">
        <v>96</v>
      </c>
      <c r="J43" s="757" t="s">
        <v>96</v>
      </c>
      <c r="K43" s="757" t="s">
        <v>96</v>
      </c>
      <c r="L43" s="757">
        <v>14</v>
      </c>
      <c r="M43" s="757">
        <v>14</v>
      </c>
      <c r="N43" s="757" t="s">
        <v>96</v>
      </c>
      <c r="O43" s="757" t="s">
        <v>96</v>
      </c>
      <c r="P43" s="757" t="s">
        <v>96</v>
      </c>
      <c r="Q43" s="757">
        <v>15</v>
      </c>
      <c r="R43" s="757">
        <v>12</v>
      </c>
      <c r="S43" s="757" t="s">
        <v>96</v>
      </c>
      <c r="T43" s="757" t="s">
        <v>96</v>
      </c>
      <c r="U43" s="757" t="s">
        <v>96</v>
      </c>
      <c r="V43" s="757">
        <v>12</v>
      </c>
      <c r="W43" s="766">
        <f>SUM(C43,H43,M43,R43)</f>
        <v>53</v>
      </c>
      <c r="X43" s="757" t="s">
        <v>96</v>
      </c>
      <c r="Y43" s="757" t="s">
        <v>96</v>
      </c>
      <c r="Z43" s="757" t="s">
        <v>96</v>
      </c>
      <c r="AA43" s="757">
        <f t="shared" si="94"/>
        <v>54</v>
      </c>
      <c r="AB43" s="757">
        <v>12</v>
      </c>
      <c r="AC43" s="757" t="s">
        <v>96</v>
      </c>
      <c r="AD43" s="757" t="s">
        <v>96</v>
      </c>
      <c r="AE43" s="757" t="s">
        <v>96</v>
      </c>
      <c r="AF43" s="757">
        <v>12</v>
      </c>
      <c r="AG43" s="757">
        <v>11</v>
      </c>
      <c r="AH43" s="757" t="s">
        <v>96</v>
      </c>
      <c r="AI43" s="757" t="s">
        <v>96</v>
      </c>
      <c r="AJ43" s="757" t="s">
        <v>96</v>
      </c>
      <c r="AK43" s="757">
        <v>11</v>
      </c>
      <c r="AL43" s="757">
        <v>14</v>
      </c>
      <c r="AM43" s="757" t="s">
        <v>96</v>
      </c>
      <c r="AN43" s="757" t="s">
        <v>96</v>
      </c>
      <c r="AO43" s="757" t="s">
        <v>96</v>
      </c>
      <c r="AP43" s="757">
        <v>14</v>
      </c>
      <c r="AQ43" s="757">
        <v>14</v>
      </c>
      <c r="AR43" s="757" t="s">
        <v>96</v>
      </c>
      <c r="AS43" s="757" t="s">
        <v>96</v>
      </c>
      <c r="AT43" s="757" t="s">
        <v>96</v>
      </c>
      <c r="AU43" s="757">
        <v>14</v>
      </c>
      <c r="AV43" s="766">
        <f>SUM(AB43,AG43,AL43,AQ43)</f>
        <v>51</v>
      </c>
      <c r="AW43" s="757" t="s">
        <v>96</v>
      </c>
      <c r="AX43" s="757" t="s">
        <v>96</v>
      </c>
      <c r="AY43" s="757" t="s">
        <v>96</v>
      </c>
      <c r="AZ43" s="757">
        <f t="shared" si="96"/>
        <v>51</v>
      </c>
      <c r="BA43" s="757">
        <v>14</v>
      </c>
      <c r="BB43" s="757" t="s">
        <v>96</v>
      </c>
      <c r="BC43" s="757" t="s">
        <v>96</v>
      </c>
      <c r="BD43" s="757" t="s">
        <v>96</v>
      </c>
      <c r="BE43" s="757">
        <v>15</v>
      </c>
      <c r="BF43" s="757">
        <v>16</v>
      </c>
      <c r="BG43" s="757" t="s">
        <v>96</v>
      </c>
      <c r="BH43" s="757" t="s">
        <v>96</v>
      </c>
      <c r="BI43" s="757" t="s">
        <v>96</v>
      </c>
      <c r="BJ43" s="757">
        <v>16</v>
      </c>
      <c r="BK43" s="757">
        <v>16</v>
      </c>
      <c r="BL43" s="757" t="s">
        <v>96</v>
      </c>
      <c r="BM43" s="757" t="s">
        <v>96</v>
      </c>
      <c r="BN43" s="757" t="s">
        <v>96</v>
      </c>
      <c r="BO43" s="757">
        <v>16</v>
      </c>
      <c r="BP43" s="757">
        <v>14</v>
      </c>
      <c r="BQ43" s="757" t="s">
        <v>96</v>
      </c>
      <c r="BR43" s="757" t="s">
        <v>96</v>
      </c>
      <c r="BS43" s="757" t="s">
        <v>96</v>
      </c>
      <c r="BT43" s="757">
        <v>15</v>
      </c>
      <c r="BU43" s="766">
        <f>SUM(BA43,BF43,BK43,BP43)</f>
        <v>60</v>
      </c>
      <c r="BV43" s="757" t="s">
        <v>96</v>
      </c>
      <c r="BW43" s="757" t="s">
        <v>96</v>
      </c>
      <c r="BX43" s="757" t="s">
        <v>96</v>
      </c>
      <c r="BY43" s="757">
        <f t="shared" si="98"/>
        <v>62</v>
      </c>
      <c r="BZ43" s="757">
        <v>15</v>
      </c>
      <c r="CA43" s="757" t="s">
        <v>96</v>
      </c>
      <c r="CB43" s="757" t="s">
        <v>96</v>
      </c>
      <c r="CC43" s="757" t="s">
        <v>96</v>
      </c>
      <c r="CD43" s="757">
        <v>15</v>
      </c>
      <c r="CE43" s="757">
        <v>16</v>
      </c>
      <c r="CF43" s="757" t="s">
        <v>96</v>
      </c>
      <c r="CG43" s="757" t="s">
        <v>96</v>
      </c>
      <c r="CH43" s="757" t="s">
        <v>96</v>
      </c>
      <c r="CI43" s="757">
        <v>16</v>
      </c>
      <c r="CJ43" s="757"/>
      <c r="CK43" s="757"/>
      <c r="CL43" s="757"/>
      <c r="CM43" s="757"/>
      <c r="CN43" s="757"/>
      <c r="CO43" s="757"/>
      <c r="CP43" s="757"/>
      <c r="CQ43" s="757"/>
      <c r="CR43" s="757"/>
      <c r="CS43" s="757"/>
      <c r="CT43" s="757"/>
      <c r="CU43" s="749"/>
      <c r="CV43" s="749"/>
      <c r="CW43" s="749"/>
      <c r="CX43" s="749"/>
    </row>
    <row r="44" spans="2:102">
      <c r="B44" s="767" t="s">
        <v>53</v>
      </c>
      <c r="C44" s="768">
        <v>158</v>
      </c>
      <c r="D44" s="768">
        <v>158</v>
      </c>
      <c r="E44" s="768" t="s">
        <v>96</v>
      </c>
      <c r="F44" s="768" t="s">
        <v>96</v>
      </c>
      <c r="G44" s="768" t="s">
        <v>96</v>
      </c>
      <c r="H44" s="768">
        <v>164</v>
      </c>
      <c r="I44" s="768">
        <v>164</v>
      </c>
      <c r="J44" s="768" t="s">
        <v>96</v>
      </c>
      <c r="K44" s="768" t="s">
        <v>96</v>
      </c>
      <c r="L44" s="768" t="s">
        <v>96</v>
      </c>
      <c r="M44" s="768">
        <v>174</v>
      </c>
      <c r="N44" s="768">
        <v>174</v>
      </c>
      <c r="O44" s="768" t="s">
        <v>96</v>
      </c>
      <c r="P44" s="768" t="s">
        <v>96</v>
      </c>
      <c r="Q44" s="768" t="s">
        <v>96</v>
      </c>
      <c r="R44" s="768">
        <v>152</v>
      </c>
      <c r="S44" s="768">
        <v>152</v>
      </c>
      <c r="T44" s="768" t="s">
        <v>96</v>
      </c>
      <c r="U44" s="768" t="s">
        <v>96</v>
      </c>
      <c r="V44" s="768" t="s">
        <v>96</v>
      </c>
      <c r="W44" s="769">
        <f t="shared" ref="W44:W45" si="99">C44+H44+M44+R44</f>
        <v>648</v>
      </c>
      <c r="X44" s="768">
        <f>D44+I44+N44+S44</f>
        <v>648</v>
      </c>
      <c r="Y44" s="768" t="s">
        <v>96</v>
      </c>
      <c r="Z44" s="768" t="s">
        <v>96</v>
      </c>
      <c r="AA44" s="768" t="s">
        <v>96</v>
      </c>
      <c r="AB44" s="768">
        <v>163</v>
      </c>
      <c r="AC44" s="768">
        <v>163</v>
      </c>
      <c r="AD44" s="768" t="s">
        <v>96</v>
      </c>
      <c r="AE44" s="768" t="s">
        <v>96</v>
      </c>
      <c r="AF44" s="768" t="s">
        <v>96</v>
      </c>
      <c r="AG44" s="768">
        <v>128</v>
      </c>
      <c r="AH44" s="768">
        <v>128</v>
      </c>
      <c r="AI44" s="768" t="s">
        <v>96</v>
      </c>
      <c r="AJ44" s="768" t="s">
        <v>96</v>
      </c>
      <c r="AK44" s="768" t="s">
        <v>96</v>
      </c>
      <c r="AL44" s="768">
        <v>139</v>
      </c>
      <c r="AM44" s="768">
        <v>139</v>
      </c>
      <c r="AN44" s="768" t="s">
        <v>96</v>
      </c>
      <c r="AO44" s="768" t="s">
        <v>96</v>
      </c>
      <c r="AP44" s="768" t="s">
        <v>96</v>
      </c>
      <c r="AQ44" s="768">
        <v>175</v>
      </c>
      <c r="AR44" s="768">
        <v>175</v>
      </c>
      <c r="AS44" s="768" t="s">
        <v>96</v>
      </c>
      <c r="AT44" s="768" t="s">
        <v>96</v>
      </c>
      <c r="AU44" s="768" t="s">
        <v>96</v>
      </c>
      <c r="AV44" s="769">
        <f t="shared" ref="AV44:AV45" si="100">AB44+AG44+AL44+AQ44</f>
        <v>605</v>
      </c>
      <c r="AW44" s="768">
        <f>AC44+AH44+AM44+AR44</f>
        <v>605</v>
      </c>
      <c r="AX44" s="768" t="s">
        <v>96</v>
      </c>
      <c r="AY44" s="768" t="s">
        <v>96</v>
      </c>
      <c r="AZ44" s="768" t="s">
        <v>96</v>
      </c>
      <c r="BA44" s="768">
        <v>143</v>
      </c>
      <c r="BB44" s="768">
        <v>143</v>
      </c>
      <c r="BC44" s="768" t="s">
        <v>96</v>
      </c>
      <c r="BD44" s="768" t="s">
        <v>96</v>
      </c>
      <c r="BE44" s="768" t="s">
        <v>96</v>
      </c>
      <c r="BF44" s="768">
        <v>146</v>
      </c>
      <c r="BG44" s="768">
        <v>146</v>
      </c>
      <c r="BH44" s="768" t="s">
        <v>96</v>
      </c>
      <c r="BI44" s="768" t="s">
        <v>96</v>
      </c>
      <c r="BJ44" s="768" t="s">
        <v>96</v>
      </c>
      <c r="BK44" s="768">
        <v>142</v>
      </c>
      <c r="BL44" s="768">
        <v>142</v>
      </c>
      <c r="BM44" s="768" t="s">
        <v>96</v>
      </c>
      <c r="BN44" s="768" t="s">
        <v>96</v>
      </c>
      <c r="BO44" s="768" t="s">
        <v>96</v>
      </c>
      <c r="BP44" s="768">
        <v>87</v>
      </c>
      <c r="BQ44" s="768">
        <v>87</v>
      </c>
      <c r="BR44" s="768" t="s">
        <v>96</v>
      </c>
      <c r="BS44" s="768" t="s">
        <v>96</v>
      </c>
      <c r="BT44" s="768" t="s">
        <v>96</v>
      </c>
      <c r="BU44" s="769">
        <f t="shared" ref="BU44:BU45" si="101">BA44+BF44+BK44+BP44</f>
        <v>518</v>
      </c>
      <c r="BV44" s="768">
        <f>BB44+BG44+BL44+BQ44</f>
        <v>518</v>
      </c>
      <c r="BW44" s="768" t="s">
        <v>96</v>
      </c>
      <c r="BX44" s="768" t="s">
        <v>96</v>
      </c>
      <c r="BY44" s="768" t="s">
        <v>96</v>
      </c>
      <c r="BZ44" s="768">
        <v>171</v>
      </c>
      <c r="CA44" s="768">
        <v>171</v>
      </c>
      <c r="CB44" s="768" t="s">
        <v>96</v>
      </c>
      <c r="CC44" s="768" t="s">
        <v>96</v>
      </c>
      <c r="CD44" s="768" t="s">
        <v>96</v>
      </c>
      <c r="CE44" s="768">
        <v>162</v>
      </c>
      <c r="CF44" s="768">
        <v>162</v>
      </c>
      <c r="CG44" s="768" t="s">
        <v>96</v>
      </c>
      <c r="CH44" s="768" t="s">
        <v>96</v>
      </c>
      <c r="CI44" s="768" t="s">
        <v>96</v>
      </c>
      <c r="CJ44" s="768"/>
      <c r="CK44" s="768"/>
      <c r="CL44" s="768"/>
      <c r="CM44" s="768"/>
      <c r="CN44" s="768"/>
      <c r="CO44" s="768"/>
      <c r="CP44" s="768"/>
      <c r="CQ44" s="768"/>
      <c r="CR44" s="768"/>
      <c r="CS44" s="768"/>
      <c r="CT44" s="768"/>
      <c r="CU44" s="749"/>
      <c r="CV44" s="749"/>
      <c r="CW44" s="749"/>
      <c r="CX44" s="749"/>
    </row>
    <row r="45" spans="2:102">
      <c r="B45" s="195" t="s">
        <v>129</v>
      </c>
      <c r="C45" s="770">
        <v>352</v>
      </c>
      <c r="D45" s="770">
        <v>70</v>
      </c>
      <c r="E45" s="770">
        <v>221</v>
      </c>
      <c r="F45" s="770" t="s">
        <v>96</v>
      </c>
      <c r="G45" s="770">
        <v>105</v>
      </c>
      <c r="H45" s="770">
        <v>314</v>
      </c>
      <c r="I45" s="770">
        <v>55</v>
      </c>
      <c r="J45" s="770">
        <v>209</v>
      </c>
      <c r="K45" s="770" t="s">
        <v>96</v>
      </c>
      <c r="L45" s="770">
        <v>114</v>
      </c>
      <c r="M45" s="770">
        <v>349</v>
      </c>
      <c r="N45" s="770">
        <v>62</v>
      </c>
      <c r="O45" s="770">
        <v>220</v>
      </c>
      <c r="P45" s="770" t="s">
        <v>96</v>
      </c>
      <c r="Q45" s="770">
        <v>106</v>
      </c>
      <c r="R45" s="770">
        <v>338</v>
      </c>
      <c r="S45" s="770">
        <v>67</v>
      </c>
      <c r="T45" s="770">
        <v>211</v>
      </c>
      <c r="U45" s="770" t="s">
        <v>96</v>
      </c>
      <c r="V45" s="770">
        <v>71</v>
      </c>
      <c r="W45" s="486">
        <f t="shared" si="99"/>
        <v>1353</v>
      </c>
      <c r="X45" s="770">
        <f>D45+I45+N45+S45</f>
        <v>254</v>
      </c>
      <c r="Y45" s="770">
        <f>E45+J45+O45+T45</f>
        <v>861</v>
      </c>
      <c r="Z45" s="770" t="s">
        <v>96</v>
      </c>
      <c r="AA45" s="770">
        <f>G45+L45+Q45+V45</f>
        <v>396</v>
      </c>
      <c r="AB45" s="770">
        <v>317</v>
      </c>
      <c r="AC45" s="770">
        <v>68</v>
      </c>
      <c r="AD45" s="770">
        <v>228</v>
      </c>
      <c r="AE45" s="770" t="s">
        <v>96</v>
      </c>
      <c r="AF45" s="770">
        <v>111</v>
      </c>
      <c r="AG45" s="770">
        <v>181</v>
      </c>
      <c r="AH45" s="770">
        <v>62</v>
      </c>
      <c r="AI45" s="770">
        <v>116</v>
      </c>
      <c r="AJ45" s="770" t="s">
        <v>96</v>
      </c>
      <c r="AK45" s="770">
        <v>105</v>
      </c>
      <c r="AL45" s="770">
        <v>288</v>
      </c>
      <c r="AM45" s="770">
        <v>66</v>
      </c>
      <c r="AN45" s="770">
        <v>184</v>
      </c>
      <c r="AO45" s="770" t="s">
        <v>96</v>
      </c>
      <c r="AP45" s="770">
        <v>120</v>
      </c>
      <c r="AQ45" s="770">
        <v>362</v>
      </c>
      <c r="AR45" s="770">
        <v>65</v>
      </c>
      <c r="AS45" s="770">
        <v>275</v>
      </c>
      <c r="AT45" s="770" t="s">
        <v>96</v>
      </c>
      <c r="AU45" s="770">
        <v>95</v>
      </c>
      <c r="AV45" s="486">
        <f t="shared" si="100"/>
        <v>1148</v>
      </c>
      <c r="AW45" s="770">
        <f>AC45+AH45+AM45+AR45</f>
        <v>261</v>
      </c>
      <c r="AX45" s="770">
        <f>AD45+AI45+AN45+AS45</f>
        <v>803</v>
      </c>
      <c r="AY45" s="770" t="s">
        <v>96</v>
      </c>
      <c r="AZ45" s="770">
        <f>AF45+AK45+AP45+AU45</f>
        <v>431</v>
      </c>
      <c r="BA45" s="770">
        <v>353</v>
      </c>
      <c r="BB45" s="770">
        <v>55</v>
      </c>
      <c r="BC45" s="770">
        <v>269</v>
      </c>
      <c r="BD45" s="770" t="s">
        <v>96</v>
      </c>
      <c r="BE45" s="770">
        <v>94</v>
      </c>
      <c r="BF45" s="770">
        <v>348</v>
      </c>
      <c r="BG45" s="770">
        <v>27</v>
      </c>
      <c r="BH45" s="770">
        <v>244</v>
      </c>
      <c r="BI45" s="770" t="s">
        <v>96</v>
      </c>
      <c r="BJ45" s="770">
        <v>82</v>
      </c>
      <c r="BK45" s="770">
        <v>304</v>
      </c>
      <c r="BL45" s="770">
        <v>62</v>
      </c>
      <c r="BM45" s="770">
        <v>219</v>
      </c>
      <c r="BN45" s="770" t="s">
        <v>96</v>
      </c>
      <c r="BO45" s="770">
        <v>120</v>
      </c>
      <c r="BP45" s="770">
        <v>342</v>
      </c>
      <c r="BQ45" s="770">
        <v>71</v>
      </c>
      <c r="BR45" s="770">
        <v>274</v>
      </c>
      <c r="BS45" s="770" t="s">
        <v>96</v>
      </c>
      <c r="BT45" s="770">
        <v>97</v>
      </c>
      <c r="BU45" s="486">
        <f t="shared" si="101"/>
        <v>1347</v>
      </c>
      <c r="BV45" s="770">
        <f>BB45+BG45+BL45+BQ45</f>
        <v>215</v>
      </c>
      <c r="BW45" s="770">
        <f>BC45+BH45+BM45+BR45</f>
        <v>1006</v>
      </c>
      <c r="BX45" s="770" t="s">
        <v>96</v>
      </c>
      <c r="BY45" s="770">
        <f>BE45+BJ45+BO45+BT45</f>
        <v>393</v>
      </c>
      <c r="BZ45" s="770">
        <v>350</v>
      </c>
      <c r="CA45" s="770">
        <v>68</v>
      </c>
      <c r="CB45" s="770">
        <v>283</v>
      </c>
      <c r="CC45" s="770" t="s">
        <v>96</v>
      </c>
      <c r="CD45" s="770">
        <v>107</v>
      </c>
      <c r="CE45" s="770">
        <v>449</v>
      </c>
      <c r="CF45" s="770">
        <v>58</v>
      </c>
      <c r="CG45" s="770">
        <v>260</v>
      </c>
      <c r="CH45" s="770" t="s">
        <v>96</v>
      </c>
      <c r="CI45" s="770">
        <v>115</v>
      </c>
      <c r="CJ45" s="770"/>
      <c r="CK45" s="770"/>
      <c r="CL45" s="770"/>
      <c r="CM45" s="770"/>
      <c r="CN45" s="770"/>
      <c r="CO45" s="770"/>
      <c r="CP45" s="770"/>
      <c r="CQ45" s="770"/>
      <c r="CR45" s="770"/>
      <c r="CS45" s="770"/>
      <c r="CT45" s="770"/>
      <c r="CU45" s="749"/>
      <c r="CV45" s="749"/>
      <c r="CW45" s="749"/>
      <c r="CX45" s="749"/>
    </row>
    <row r="46" spans="2:102" ht="15" thickBot="1">
      <c r="B46" s="762"/>
      <c r="C46" s="752"/>
      <c r="D46" s="771"/>
      <c r="E46" s="752"/>
      <c r="F46" s="752"/>
      <c r="G46" s="752"/>
      <c r="H46" s="752"/>
      <c r="I46" s="771"/>
      <c r="J46" s="752"/>
      <c r="K46" s="752"/>
      <c r="L46" s="752"/>
      <c r="M46" s="752"/>
      <c r="N46" s="771"/>
      <c r="O46" s="752"/>
      <c r="P46" s="752"/>
      <c r="Q46" s="752"/>
      <c r="R46" s="752"/>
      <c r="S46" s="771"/>
      <c r="T46" s="752"/>
      <c r="U46" s="752"/>
      <c r="V46" s="752"/>
      <c r="W46" s="485"/>
      <c r="X46" s="771"/>
      <c r="Y46" s="752"/>
      <c r="Z46" s="752"/>
      <c r="AA46" s="752"/>
      <c r="AB46" s="752"/>
      <c r="AC46" s="771"/>
      <c r="AD46" s="752"/>
      <c r="AE46" s="752"/>
      <c r="AF46" s="752"/>
      <c r="AG46" s="752"/>
      <c r="AH46" s="771"/>
      <c r="AI46" s="752"/>
      <c r="AJ46" s="752"/>
      <c r="AK46" s="752"/>
      <c r="AL46" s="752"/>
      <c r="AM46" s="771"/>
      <c r="AN46" s="752"/>
      <c r="AO46" s="752"/>
      <c r="AP46" s="752"/>
      <c r="AQ46" s="752"/>
      <c r="AR46" s="771"/>
      <c r="AS46" s="752"/>
      <c r="AT46" s="752"/>
      <c r="AU46" s="752"/>
      <c r="AV46" s="485"/>
      <c r="AW46" s="771"/>
      <c r="AX46" s="752"/>
      <c r="AY46" s="752"/>
      <c r="AZ46" s="752"/>
      <c r="BA46" s="752"/>
      <c r="BB46" s="771"/>
      <c r="BC46" s="752"/>
      <c r="BD46" s="752"/>
      <c r="BE46" s="752"/>
      <c r="BF46" s="752"/>
      <c r="BG46" s="771"/>
      <c r="BH46" s="752"/>
      <c r="BI46" s="752"/>
      <c r="BJ46" s="752"/>
      <c r="BK46" s="752"/>
      <c r="BL46" s="771"/>
      <c r="BM46" s="752"/>
      <c r="BN46" s="752"/>
      <c r="BO46" s="752"/>
      <c r="BP46" s="752"/>
      <c r="BQ46" s="771"/>
      <c r="BR46" s="752"/>
      <c r="BS46" s="752"/>
      <c r="BT46" s="752"/>
      <c r="BU46" s="485"/>
      <c r="BV46" s="771"/>
      <c r="BW46" s="752"/>
      <c r="BX46" s="752"/>
      <c r="BY46" s="752"/>
      <c r="BZ46" s="752"/>
      <c r="CA46" s="771"/>
      <c r="CB46" s="752"/>
      <c r="CC46" s="752"/>
      <c r="CD46" s="752"/>
      <c r="CE46" s="752"/>
      <c r="CF46" s="771"/>
      <c r="CG46" s="752"/>
      <c r="CH46" s="752"/>
      <c r="CI46" s="752"/>
      <c r="CJ46" s="752"/>
      <c r="CK46" s="771"/>
      <c r="CL46" s="752"/>
      <c r="CM46" s="752"/>
      <c r="CN46" s="752"/>
      <c r="CO46" s="752"/>
      <c r="CP46" s="771"/>
      <c r="CQ46" s="752"/>
      <c r="CR46" s="752"/>
      <c r="CS46" s="752"/>
      <c r="CT46" s="752"/>
      <c r="CU46" s="749"/>
      <c r="CV46" s="749"/>
      <c r="CW46" s="749"/>
      <c r="CX46" s="749"/>
    </row>
    <row r="47" spans="2:102" ht="15" thickBot="1">
      <c r="B47" s="772" t="s">
        <v>353</v>
      </c>
      <c r="C47" s="751">
        <f>C10+C24</f>
        <v>8397</v>
      </c>
      <c r="D47" s="751">
        <f>D10+D24</f>
        <v>3820</v>
      </c>
      <c r="E47" s="751">
        <f>E10+E24</f>
        <v>2021</v>
      </c>
      <c r="F47" s="751">
        <f>F10</f>
        <v>2079</v>
      </c>
      <c r="G47" s="751">
        <f>G24</f>
        <v>427</v>
      </c>
      <c r="H47" s="751">
        <f>H10+H24</f>
        <v>8751</v>
      </c>
      <c r="I47" s="751">
        <f>I10+I24</f>
        <v>3925</v>
      </c>
      <c r="J47" s="751">
        <f>J10+J24</f>
        <v>2090</v>
      </c>
      <c r="K47" s="751">
        <f>K10+K24</f>
        <v>2362</v>
      </c>
      <c r="L47" s="751">
        <f>L24</f>
        <v>367</v>
      </c>
      <c r="M47" s="751">
        <f>M10+M24</f>
        <v>9274</v>
      </c>
      <c r="N47" s="751">
        <f>N10+N24</f>
        <v>4010</v>
      </c>
      <c r="O47" s="751">
        <f>O10+O24</f>
        <v>2326</v>
      </c>
      <c r="P47" s="751">
        <f>P10+P24</f>
        <v>2491</v>
      </c>
      <c r="Q47" s="751">
        <f>Q24</f>
        <v>400</v>
      </c>
      <c r="R47" s="751">
        <f>R10+R24</f>
        <v>8766</v>
      </c>
      <c r="S47" s="751">
        <f>S10+S24</f>
        <v>3958</v>
      </c>
      <c r="T47" s="751">
        <f>T10+T24</f>
        <v>2134</v>
      </c>
      <c r="U47" s="751">
        <f>U10+U24</f>
        <v>2241</v>
      </c>
      <c r="V47" s="751">
        <f>V24</f>
        <v>353</v>
      </c>
      <c r="W47" s="470">
        <f>W10+W24</f>
        <v>35188</v>
      </c>
      <c r="X47" s="470">
        <f>X10+X24</f>
        <v>15713</v>
      </c>
      <c r="Y47" s="470">
        <f>Y10+Y24</f>
        <v>8571</v>
      </c>
      <c r="Z47" s="470">
        <f>Z10+Z24</f>
        <v>9173</v>
      </c>
      <c r="AA47" s="470">
        <f>AA24</f>
        <v>1547</v>
      </c>
      <c r="AB47" s="470">
        <f>AB10+AB24</f>
        <v>7939</v>
      </c>
      <c r="AC47" s="470">
        <f>AC10+AC24</f>
        <v>3711</v>
      </c>
      <c r="AD47" s="470">
        <f>AD10+AD24</f>
        <v>1858</v>
      </c>
      <c r="AE47" s="470">
        <f>AE10+AE24</f>
        <v>1913</v>
      </c>
      <c r="AF47" s="470">
        <f>AF24</f>
        <v>429</v>
      </c>
      <c r="AG47" s="470">
        <f>AG10+AG24</f>
        <v>6500</v>
      </c>
      <c r="AH47" s="470">
        <f>AH10+AH24</f>
        <v>3303</v>
      </c>
      <c r="AI47" s="470">
        <f>AI10+AI24</f>
        <v>1003</v>
      </c>
      <c r="AJ47" s="470">
        <f>AJ10+AJ24</f>
        <v>1811</v>
      </c>
      <c r="AK47" s="470">
        <f>AK24</f>
        <v>387</v>
      </c>
      <c r="AL47" s="470">
        <f>AL10+AL24</f>
        <v>8498</v>
      </c>
      <c r="AM47" s="470">
        <f>AM10+AM24</f>
        <v>4084</v>
      </c>
      <c r="AN47" s="470">
        <f>AN10+AN24</f>
        <v>2039</v>
      </c>
      <c r="AO47" s="470">
        <f>AO10+AO24</f>
        <v>1975</v>
      </c>
      <c r="AP47" s="470">
        <f>AP24</f>
        <v>453</v>
      </c>
      <c r="AQ47" s="470">
        <f>AQ10+AQ24</f>
        <v>7764</v>
      </c>
      <c r="AR47" s="470">
        <f>AR10+AR24</f>
        <v>3443</v>
      </c>
      <c r="AS47" s="470">
        <f>AS10+AS24</f>
        <v>2065</v>
      </c>
      <c r="AT47" s="470">
        <f>AT10+AT24</f>
        <v>1834</v>
      </c>
      <c r="AU47" s="470">
        <f>AU24</f>
        <v>404</v>
      </c>
      <c r="AV47" s="470">
        <f>AV10+AV24</f>
        <v>30701</v>
      </c>
      <c r="AW47" s="470">
        <f>AW10+AW24</f>
        <v>14541</v>
      </c>
      <c r="AX47" s="470">
        <f>AX10+AX24</f>
        <v>6965</v>
      </c>
      <c r="AY47" s="470">
        <f>AY10+AY24</f>
        <v>7533</v>
      </c>
      <c r="AZ47" s="470">
        <f>AZ24</f>
        <v>1673</v>
      </c>
      <c r="BA47" s="751">
        <f>BA10+BA24</f>
        <v>6653</v>
      </c>
      <c r="BB47" s="751">
        <f>BB10+BB24</f>
        <v>2846</v>
      </c>
      <c r="BC47" s="751">
        <f>BC10+BC24</f>
        <v>1921</v>
      </c>
      <c r="BD47" s="751">
        <f>BD10+BD24</f>
        <v>1477</v>
      </c>
      <c r="BE47" s="751">
        <f>BE24</f>
        <v>422</v>
      </c>
      <c r="BF47" s="751">
        <f>BF10+BF24</f>
        <v>7531</v>
      </c>
      <c r="BG47" s="751">
        <f>BG10+BG24</f>
        <v>3288</v>
      </c>
      <c r="BH47" s="751">
        <f>BH10+BH24</f>
        <v>1931</v>
      </c>
      <c r="BI47" s="751">
        <f>BI10+BI24</f>
        <v>1855</v>
      </c>
      <c r="BJ47" s="751">
        <f>BJ24</f>
        <v>318</v>
      </c>
      <c r="BK47" s="751">
        <f>BK10+BK24</f>
        <v>8800</v>
      </c>
      <c r="BL47" s="751">
        <f>BL10+BL24</f>
        <v>4041</v>
      </c>
      <c r="BM47" s="751">
        <f>BM10+BM24</f>
        <v>2124</v>
      </c>
      <c r="BN47" s="751">
        <f>BN10+BN24</f>
        <v>2231</v>
      </c>
      <c r="BO47" s="751">
        <f>BO24</f>
        <v>460</v>
      </c>
      <c r="BP47" s="751">
        <f>BP10+BP24</f>
        <v>8775</v>
      </c>
      <c r="BQ47" s="751">
        <f>BQ10+BQ24</f>
        <v>3814</v>
      </c>
      <c r="BR47" s="751">
        <f>BR10+BR24</f>
        <v>2214</v>
      </c>
      <c r="BS47" s="751">
        <f>BS10+BS24</f>
        <v>2395</v>
      </c>
      <c r="BT47" s="751">
        <f>BT24</f>
        <v>406</v>
      </c>
      <c r="BU47" s="470">
        <f>BU10+BU24</f>
        <v>31759</v>
      </c>
      <c r="BV47" s="470">
        <f>BV10+BV24</f>
        <v>13989</v>
      </c>
      <c r="BW47" s="470">
        <f>BW10+BW24</f>
        <v>8190</v>
      </c>
      <c r="BX47" s="470">
        <f>BX10+BX24</f>
        <v>7958</v>
      </c>
      <c r="BY47" s="470">
        <f>BY24</f>
        <v>1606</v>
      </c>
      <c r="BZ47" s="751">
        <f>BZ10+BZ24</f>
        <v>8146</v>
      </c>
      <c r="CA47" s="751">
        <f>CA10+CA24</f>
        <v>3664</v>
      </c>
      <c r="CB47" s="751">
        <f>CB10+CB24</f>
        <v>1977</v>
      </c>
      <c r="CC47" s="751">
        <f>CC10+CC24</f>
        <v>2158</v>
      </c>
      <c r="CD47" s="751">
        <f>CD24</f>
        <v>371</v>
      </c>
      <c r="CE47" s="751">
        <v>8024</v>
      </c>
      <c r="CF47" s="751">
        <v>4117</v>
      </c>
      <c r="CG47" s="751">
        <v>1950</v>
      </c>
      <c r="CH47" s="751">
        <v>1290</v>
      </c>
      <c r="CI47" s="751">
        <v>443</v>
      </c>
      <c r="CJ47" s="751"/>
      <c r="CK47" s="751"/>
      <c r="CL47" s="751"/>
      <c r="CM47" s="751"/>
      <c r="CN47" s="751"/>
      <c r="CO47" s="751"/>
      <c r="CP47" s="751"/>
      <c r="CQ47" s="751"/>
      <c r="CR47" s="751"/>
      <c r="CS47" s="751"/>
      <c r="CT47" s="751"/>
      <c r="CU47" s="749"/>
      <c r="CV47" s="749"/>
      <c r="CW47" s="749"/>
      <c r="CX47" s="749"/>
    </row>
    <row r="48" spans="2:102">
      <c r="B48" s="580" t="s">
        <v>621</v>
      </c>
    </row>
    <row r="50" spans="3:102">
      <c r="C50" s="698"/>
      <c r="D50" s="698"/>
      <c r="E50" s="698"/>
      <c r="F50" s="698"/>
      <c r="G50" s="698"/>
      <c r="H50" s="698"/>
      <c r="I50" s="698"/>
      <c r="J50" s="698"/>
      <c r="K50" s="698"/>
      <c r="L50" s="698"/>
      <c r="M50" s="698"/>
      <c r="N50" s="698"/>
      <c r="O50" s="698"/>
      <c r="P50" s="698"/>
      <c r="Q50" s="698"/>
      <c r="R50" s="698"/>
      <c r="S50" s="698"/>
      <c r="T50" s="698"/>
      <c r="U50" s="698"/>
      <c r="V50" s="698"/>
      <c r="W50" s="485"/>
      <c r="X50" s="485"/>
      <c r="Y50" s="485"/>
      <c r="Z50" s="485"/>
      <c r="AA50" s="485"/>
      <c r="AB50" s="698"/>
      <c r="AC50" s="698"/>
      <c r="AD50" s="698"/>
      <c r="AE50" s="698"/>
      <c r="AF50" s="698"/>
      <c r="AG50" s="698"/>
      <c r="AH50" s="698"/>
      <c r="AI50" s="698"/>
      <c r="AJ50" s="698"/>
      <c r="AK50" s="698"/>
      <c r="AL50" s="698"/>
      <c r="AM50" s="698"/>
      <c r="AN50" s="698"/>
      <c r="AO50" s="698"/>
      <c r="AP50" s="698"/>
      <c r="AQ50" s="698"/>
      <c r="AR50" s="698"/>
      <c r="AS50" s="698"/>
      <c r="AT50" s="698"/>
      <c r="AU50" s="698"/>
      <c r="AV50" s="698"/>
      <c r="AW50" s="698"/>
      <c r="AX50" s="698"/>
      <c r="AY50" s="698"/>
      <c r="AZ50" s="698"/>
      <c r="BA50" s="698"/>
      <c r="BB50" s="698"/>
      <c r="BC50" s="698"/>
      <c r="BD50" s="698"/>
      <c r="BE50" s="698"/>
      <c r="BF50" s="698"/>
      <c r="BG50" s="698"/>
      <c r="BH50" s="698"/>
      <c r="BI50" s="698"/>
      <c r="BJ50" s="698"/>
      <c r="BK50" s="698"/>
      <c r="BL50" s="698"/>
      <c r="BM50" s="698"/>
      <c r="BN50" s="698"/>
      <c r="BO50" s="698"/>
      <c r="BP50" s="698"/>
      <c r="BQ50" s="698"/>
      <c r="BR50" s="698"/>
      <c r="BS50" s="698"/>
      <c r="BT50" s="698"/>
      <c r="BU50" s="698"/>
      <c r="BV50" s="698"/>
      <c r="BW50" s="698"/>
      <c r="BX50" s="698"/>
      <c r="BY50" s="698"/>
      <c r="BZ50" s="698"/>
      <c r="CA50" s="698"/>
      <c r="CB50" s="698"/>
      <c r="CC50" s="698"/>
      <c r="CD50" s="698"/>
      <c r="CE50" s="698"/>
      <c r="CF50" s="698"/>
      <c r="CG50" s="698"/>
      <c r="CH50" s="698"/>
      <c r="CI50" s="698"/>
      <c r="CJ50" s="698"/>
      <c r="CK50" s="698"/>
      <c r="CL50" s="698"/>
      <c r="CM50" s="698"/>
      <c r="CN50" s="698"/>
      <c r="CO50" s="698"/>
      <c r="CP50" s="698"/>
      <c r="CQ50" s="698"/>
      <c r="CR50" s="698"/>
      <c r="CS50" s="698"/>
      <c r="CT50" s="698"/>
      <c r="CU50" s="698"/>
      <c r="CV50" s="698"/>
      <c r="CW50" s="698"/>
      <c r="CX50" s="698"/>
    </row>
    <row r="51" spans="3:102">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c r="BS51" s="698"/>
      <c r="BT51" s="698"/>
      <c r="BU51" s="698"/>
      <c r="BV51" s="698"/>
      <c r="BW51" s="698"/>
      <c r="BX51" s="698"/>
      <c r="BY51" s="698"/>
      <c r="BZ51" s="698"/>
      <c r="CA51" s="698"/>
      <c r="CB51" s="698"/>
      <c r="CC51" s="698"/>
      <c r="CD51" s="698"/>
      <c r="CE51" s="698"/>
      <c r="CF51" s="698"/>
      <c r="CG51" s="698"/>
      <c r="CH51" s="698"/>
      <c r="CI51" s="698"/>
      <c r="CJ51" s="698"/>
      <c r="CK51" s="698"/>
      <c r="CL51" s="698"/>
      <c r="CM51" s="698"/>
      <c r="CN51" s="698"/>
      <c r="CO51" s="698"/>
      <c r="CP51" s="698"/>
      <c r="CQ51" s="698"/>
      <c r="CR51" s="698"/>
      <c r="CS51" s="698"/>
      <c r="CT51" s="698"/>
      <c r="CU51" s="698"/>
      <c r="CV51" s="698"/>
      <c r="CW51" s="698"/>
      <c r="CX51" s="698"/>
    </row>
    <row r="52" spans="3:102">
      <c r="C52" s="699"/>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699"/>
      <c r="AP52" s="699"/>
      <c r="AQ52" s="699"/>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699"/>
      <c r="BW52" s="699"/>
      <c r="BX52" s="699"/>
      <c r="BY52" s="699"/>
      <c r="BZ52" s="699"/>
      <c r="CA52" s="699"/>
      <c r="CB52" s="699"/>
      <c r="CC52" s="699"/>
      <c r="CD52" s="699"/>
      <c r="CE52" s="699"/>
      <c r="CF52" s="699"/>
      <c r="CG52" s="699"/>
      <c r="CH52" s="699"/>
      <c r="CI52" s="699"/>
      <c r="CJ52" s="699"/>
      <c r="CK52" s="699"/>
      <c r="CL52" s="699"/>
      <c r="CM52" s="699"/>
      <c r="CN52" s="699"/>
      <c r="CO52" s="699"/>
      <c r="CP52" s="699"/>
      <c r="CQ52" s="699"/>
      <c r="CR52" s="699"/>
      <c r="CS52" s="699"/>
      <c r="CT52" s="699"/>
      <c r="CU52" s="699"/>
      <c r="CV52" s="699"/>
      <c r="CW52" s="699"/>
      <c r="CX52" s="699"/>
    </row>
  </sheetData>
  <mergeCells count="20">
    <mergeCell ref="CE4:CI4"/>
    <mergeCell ref="CJ4:CN4"/>
    <mergeCell ref="CO4:CS4"/>
    <mergeCell ref="CT4:CX4"/>
    <mergeCell ref="BZ4:CD4"/>
    <mergeCell ref="BU4:BY4"/>
    <mergeCell ref="BK4:BO4"/>
    <mergeCell ref="BA4:BE4"/>
    <mergeCell ref="AQ4:AU4"/>
    <mergeCell ref="AV4:AZ4"/>
    <mergeCell ref="AB4:AF4"/>
    <mergeCell ref="AL4:AP4"/>
    <mergeCell ref="AG4:AK4"/>
    <mergeCell ref="BF4:BJ4"/>
    <mergeCell ref="BP4:BT4"/>
    <mergeCell ref="C4:G4"/>
    <mergeCell ref="H4:L4"/>
    <mergeCell ref="M4:Q4"/>
    <mergeCell ref="R4:V4"/>
    <mergeCell ref="W4:AA4"/>
  </mergeCells>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Y85"/>
  <sheetViews>
    <sheetView view="pageBreakPreview" zoomScale="120" zoomScaleNormal="115" zoomScaleSheetLayoutView="120" workbookViewId="0">
      <pane xSplit="2" ySplit="4" topLeftCell="J5" activePane="bottomRight" state="frozen"/>
      <selection pane="topRight" activeCell="C1" sqref="C1"/>
      <selection pane="bottomLeft" activeCell="A5" sqref="A5"/>
      <selection pane="bottomRight" activeCell="B2" sqref="B2"/>
    </sheetView>
  </sheetViews>
  <sheetFormatPr defaultRowHeight="12.5" outlineLevelCol="1"/>
  <cols>
    <col min="1" max="1" width="1.26953125" customWidth="1"/>
    <col min="2" max="2" width="47.26953125" style="23" customWidth="1"/>
    <col min="3" max="19" width="8.54296875" style="23" customWidth="1"/>
    <col min="20" max="22" width="8.54296875" style="23" hidden="1" customWidth="1" outlineLevel="1"/>
    <col min="23" max="23" width="8.7265625" customWidth="1" collapsed="1"/>
  </cols>
  <sheetData>
    <row r="2" spans="2:25" ht="15.5">
      <c r="B2" s="578" t="s">
        <v>363</v>
      </c>
    </row>
    <row r="3" spans="2:25" ht="10" customHeight="1"/>
    <row r="4" spans="2:25" ht="21">
      <c r="B4" s="493" t="s">
        <v>364</v>
      </c>
      <c r="C4" s="493" t="s">
        <v>590</v>
      </c>
      <c r="D4" s="493" t="s">
        <v>591</v>
      </c>
      <c r="E4" s="493" t="s">
        <v>592</v>
      </c>
      <c r="F4" s="493" t="s">
        <v>593</v>
      </c>
      <c r="G4" s="493" t="s">
        <v>594</v>
      </c>
      <c r="H4" s="493" t="s">
        <v>595</v>
      </c>
      <c r="I4" s="493" t="s">
        <v>566</v>
      </c>
      <c r="J4" s="493" t="s">
        <v>567</v>
      </c>
      <c r="K4" s="493" t="s">
        <v>568</v>
      </c>
      <c r="L4" s="493" t="s">
        <v>569</v>
      </c>
      <c r="M4" s="493" t="s">
        <v>666</v>
      </c>
      <c r="N4" s="493" t="s">
        <v>667</v>
      </c>
      <c r="O4" s="493" t="s">
        <v>668</v>
      </c>
      <c r="P4" s="493" t="s">
        <v>669</v>
      </c>
      <c r="Q4" s="493" t="s">
        <v>670</v>
      </c>
      <c r="R4" s="493" t="s">
        <v>715</v>
      </c>
      <c r="S4" s="493" t="s">
        <v>717</v>
      </c>
      <c r="T4" s="493" t="s">
        <v>718</v>
      </c>
      <c r="U4" s="493" t="s">
        <v>719</v>
      </c>
      <c r="V4" s="493" t="s">
        <v>720</v>
      </c>
    </row>
    <row r="5" spans="2:25" ht="6.75" customHeight="1">
      <c r="B5" s="187"/>
      <c r="C5" s="187"/>
      <c r="D5" s="187"/>
      <c r="E5" s="187"/>
      <c r="F5" s="187"/>
      <c r="G5" s="187"/>
      <c r="H5" s="187"/>
      <c r="I5" s="187"/>
      <c r="J5" s="187"/>
      <c r="K5" s="187"/>
      <c r="L5" s="187"/>
      <c r="M5" s="187"/>
      <c r="N5" s="187"/>
      <c r="O5" s="187"/>
      <c r="P5" s="187"/>
      <c r="Q5" s="187"/>
      <c r="R5" s="187"/>
      <c r="S5" s="187"/>
      <c r="T5" s="187"/>
      <c r="U5" s="187"/>
      <c r="V5" s="187"/>
    </row>
    <row r="6" spans="2:25" ht="6.75" customHeight="1" thickBot="1">
      <c r="B6" s="1"/>
      <c r="C6" s="1"/>
      <c r="D6" s="1"/>
      <c r="E6" s="1"/>
      <c r="F6" s="1"/>
      <c r="G6" s="1"/>
      <c r="H6" s="1"/>
      <c r="I6" s="1"/>
      <c r="J6" s="1"/>
      <c r="K6" s="1"/>
      <c r="L6" s="1"/>
      <c r="M6" s="1"/>
      <c r="N6" s="1"/>
      <c r="O6" s="1"/>
      <c r="P6" s="1"/>
      <c r="Q6" s="1"/>
      <c r="R6" s="1"/>
      <c r="S6" s="1"/>
      <c r="T6" s="1"/>
      <c r="U6" s="1"/>
      <c r="V6" s="1"/>
    </row>
    <row r="7" spans="2:25" ht="13" thickBot="1">
      <c r="B7" s="192" t="s">
        <v>609</v>
      </c>
      <c r="C7" s="233">
        <v>6438</v>
      </c>
      <c r="D7" s="233">
        <v>6811</v>
      </c>
      <c r="E7" s="233">
        <v>7289</v>
      </c>
      <c r="F7" s="233">
        <v>7015</v>
      </c>
      <c r="G7" s="292">
        <v>27553</v>
      </c>
      <c r="H7" s="233">
        <v>5696</v>
      </c>
      <c r="I7" s="233">
        <v>5222</v>
      </c>
      <c r="J7" s="233">
        <v>6441</v>
      </c>
      <c r="K7" s="233">
        <v>6201</v>
      </c>
      <c r="L7" s="292">
        <v>23560</v>
      </c>
      <c r="M7" s="233">
        <v>5049</v>
      </c>
      <c r="N7" s="233">
        <v>5797</v>
      </c>
      <c r="O7" s="233">
        <v>6747</v>
      </c>
      <c r="P7" s="233">
        <v>6796</v>
      </c>
      <c r="Q7" s="292">
        <v>24389</v>
      </c>
      <c r="R7" s="233">
        <v>5912</v>
      </c>
      <c r="S7" s="233">
        <v>5915</v>
      </c>
      <c r="T7" s="233"/>
      <c r="U7" s="233"/>
      <c r="V7" s="292"/>
      <c r="W7" s="719"/>
      <c r="X7" s="719"/>
      <c r="Y7" s="719"/>
    </row>
    <row r="8" spans="2:25">
      <c r="B8" s="194" t="s">
        <v>748</v>
      </c>
      <c r="C8" s="700">
        <f t="shared" ref="C8:G8" si="0">SUM(C9,C10)</f>
        <v>1206</v>
      </c>
      <c r="D8" s="700">
        <f t="shared" si="0"/>
        <v>1349</v>
      </c>
      <c r="E8" s="700">
        <f t="shared" si="0"/>
        <v>1339</v>
      </c>
      <c r="F8" s="700">
        <f t="shared" si="0"/>
        <v>1337</v>
      </c>
      <c r="G8" s="701">
        <f t="shared" si="0"/>
        <v>5231</v>
      </c>
      <c r="H8" s="700">
        <f>SUM(H9,H10)</f>
        <v>1066</v>
      </c>
      <c r="I8" s="700">
        <f t="shared" ref="I8:V8" si="1">SUM(I9,I10)</f>
        <v>1092</v>
      </c>
      <c r="J8" s="700">
        <f t="shared" si="1"/>
        <v>1246</v>
      </c>
      <c r="K8" s="700">
        <f t="shared" si="1"/>
        <v>1126</v>
      </c>
      <c r="L8" s="701">
        <f t="shared" si="1"/>
        <v>4530</v>
      </c>
      <c r="M8" s="700">
        <f t="shared" si="1"/>
        <v>850</v>
      </c>
      <c r="N8" s="700">
        <f t="shared" si="1"/>
        <v>1225</v>
      </c>
      <c r="O8" s="700">
        <f t="shared" si="1"/>
        <v>1361</v>
      </c>
      <c r="P8" s="700">
        <f t="shared" si="1"/>
        <v>1320</v>
      </c>
      <c r="Q8" s="701">
        <f t="shared" si="1"/>
        <v>4756</v>
      </c>
      <c r="R8" s="700">
        <f t="shared" si="1"/>
        <v>1132</v>
      </c>
      <c r="S8" s="700">
        <v>925</v>
      </c>
      <c r="T8" s="700">
        <f t="shared" si="1"/>
        <v>0</v>
      </c>
      <c r="U8" s="700">
        <f t="shared" si="1"/>
        <v>0</v>
      </c>
      <c r="V8" s="701">
        <f t="shared" si="1"/>
        <v>0</v>
      </c>
    </row>
    <row r="9" spans="2:25" s="722" customFormat="1" ht="13">
      <c r="B9" s="753" t="s">
        <v>749</v>
      </c>
      <c r="C9" s="720">
        <v>1057</v>
      </c>
      <c r="D9" s="720">
        <v>1194</v>
      </c>
      <c r="E9" s="720">
        <v>1156</v>
      </c>
      <c r="F9" s="720">
        <v>1181</v>
      </c>
      <c r="G9" s="721">
        <v>4588</v>
      </c>
      <c r="H9" s="720">
        <v>938</v>
      </c>
      <c r="I9" s="720">
        <v>958</v>
      </c>
      <c r="J9" s="720">
        <v>1105</v>
      </c>
      <c r="K9" s="720">
        <v>993</v>
      </c>
      <c r="L9" s="721">
        <v>3994</v>
      </c>
      <c r="M9" s="720">
        <v>763</v>
      </c>
      <c r="N9" s="720">
        <v>1099</v>
      </c>
      <c r="O9" s="720">
        <v>1229</v>
      </c>
      <c r="P9" s="720">
        <v>1198</v>
      </c>
      <c r="Q9" s="721">
        <v>4289</v>
      </c>
      <c r="R9" s="720">
        <v>1018</v>
      </c>
      <c r="S9" s="720">
        <v>813</v>
      </c>
      <c r="T9" s="720"/>
      <c r="U9" s="720"/>
      <c r="V9" s="721"/>
    </row>
    <row r="10" spans="2:25" s="722" customFormat="1" ht="13">
      <c r="B10" s="756" t="s">
        <v>737</v>
      </c>
      <c r="C10" s="720">
        <v>149</v>
      </c>
      <c r="D10" s="720">
        <v>155</v>
      </c>
      <c r="E10" s="720">
        <v>183</v>
      </c>
      <c r="F10" s="720">
        <v>156</v>
      </c>
      <c r="G10" s="721">
        <v>643</v>
      </c>
      <c r="H10" s="720">
        <v>128</v>
      </c>
      <c r="I10" s="720">
        <v>134</v>
      </c>
      <c r="J10" s="720">
        <v>141</v>
      </c>
      <c r="K10" s="720">
        <v>133</v>
      </c>
      <c r="L10" s="721">
        <v>536</v>
      </c>
      <c r="M10" s="720">
        <v>87</v>
      </c>
      <c r="N10" s="720">
        <v>126</v>
      </c>
      <c r="O10" s="720">
        <v>132</v>
      </c>
      <c r="P10" s="720">
        <v>122</v>
      </c>
      <c r="Q10" s="721">
        <v>467</v>
      </c>
      <c r="R10" s="720">
        <v>114</v>
      </c>
      <c r="S10" s="720">
        <v>112</v>
      </c>
      <c r="T10" s="720"/>
      <c r="U10" s="720"/>
      <c r="V10" s="721"/>
    </row>
    <row r="11" spans="2:25">
      <c r="B11" s="194" t="s">
        <v>750</v>
      </c>
      <c r="C11" s="724">
        <f t="shared" ref="C11:G11" si="2">SUM(C12:C14)</f>
        <v>3279</v>
      </c>
      <c r="D11" s="724">
        <f t="shared" si="2"/>
        <v>3442</v>
      </c>
      <c r="E11" s="724">
        <f t="shared" si="2"/>
        <v>3703</v>
      </c>
      <c r="F11" s="724">
        <f t="shared" si="2"/>
        <v>3550</v>
      </c>
      <c r="G11" s="725">
        <f t="shared" si="2"/>
        <v>13974</v>
      </c>
      <c r="H11" s="724">
        <f>SUM(H12:H14)</f>
        <v>2873</v>
      </c>
      <c r="I11" s="724">
        <f t="shared" ref="I11:V11" si="3">SUM(I12:I14)</f>
        <v>2641</v>
      </c>
      <c r="J11" s="724">
        <f t="shared" si="3"/>
        <v>3218</v>
      </c>
      <c r="K11" s="724">
        <f t="shared" si="3"/>
        <v>3067</v>
      </c>
      <c r="L11" s="725">
        <f t="shared" si="3"/>
        <v>11799</v>
      </c>
      <c r="M11" s="724">
        <f t="shared" si="3"/>
        <v>2493</v>
      </c>
      <c r="N11" s="724">
        <f t="shared" si="3"/>
        <v>2993</v>
      </c>
      <c r="O11" s="724">
        <f t="shared" si="3"/>
        <v>3426</v>
      </c>
      <c r="P11" s="724">
        <f t="shared" si="3"/>
        <v>3438</v>
      </c>
      <c r="Q11" s="725">
        <f t="shared" si="3"/>
        <v>12350</v>
      </c>
      <c r="R11" s="724">
        <f t="shared" si="3"/>
        <v>3087</v>
      </c>
      <c r="S11" s="724">
        <v>3186</v>
      </c>
      <c r="T11" s="724">
        <f t="shared" si="3"/>
        <v>0</v>
      </c>
      <c r="U11" s="724">
        <f t="shared" si="3"/>
        <v>0</v>
      </c>
      <c r="V11" s="725">
        <f t="shared" si="3"/>
        <v>0</v>
      </c>
    </row>
    <row r="12" spans="2:25" s="722" customFormat="1" ht="13">
      <c r="B12" s="753" t="s">
        <v>751</v>
      </c>
      <c r="C12" s="720">
        <v>2858</v>
      </c>
      <c r="D12" s="720">
        <v>2960</v>
      </c>
      <c r="E12" s="720">
        <v>3155</v>
      </c>
      <c r="F12" s="720">
        <v>3080</v>
      </c>
      <c r="G12" s="721">
        <v>12053</v>
      </c>
      <c r="H12" s="720">
        <v>2503</v>
      </c>
      <c r="I12" s="720">
        <v>2512</v>
      </c>
      <c r="J12" s="720">
        <v>2982</v>
      </c>
      <c r="K12" s="720">
        <v>2851</v>
      </c>
      <c r="L12" s="721">
        <v>10848</v>
      </c>
      <c r="M12" s="720">
        <v>2296</v>
      </c>
      <c r="N12" s="720">
        <v>2802</v>
      </c>
      <c r="O12" s="720">
        <v>3104</v>
      </c>
      <c r="P12" s="720">
        <v>3083</v>
      </c>
      <c r="Q12" s="721">
        <v>11285</v>
      </c>
      <c r="R12" s="720">
        <v>2769</v>
      </c>
      <c r="S12" s="720">
        <v>2855</v>
      </c>
      <c r="T12" s="720"/>
      <c r="U12" s="720"/>
      <c r="V12" s="721"/>
    </row>
    <row r="13" spans="2:25" s="722" customFormat="1" ht="13">
      <c r="B13" s="753" t="s">
        <v>752</v>
      </c>
      <c r="C13" s="720">
        <v>122</v>
      </c>
      <c r="D13" s="720">
        <v>54</v>
      </c>
      <c r="E13" s="720">
        <v>76</v>
      </c>
      <c r="F13" s="720">
        <v>110</v>
      </c>
      <c r="G13" s="721">
        <v>362</v>
      </c>
      <c r="H13" s="720">
        <v>117</v>
      </c>
      <c r="I13" s="720">
        <v>67</v>
      </c>
      <c r="J13" s="720">
        <v>53</v>
      </c>
      <c r="K13" s="720">
        <v>102</v>
      </c>
      <c r="L13" s="721">
        <v>339</v>
      </c>
      <c r="M13" s="720">
        <v>114</v>
      </c>
      <c r="N13" s="720">
        <v>55</v>
      </c>
      <c r="O13" s="720">
        <v>64</v>
      </c>
      <c r="P13" s="720">
        <v>116</v>
      </c>
      <c r="Q13" s="721">
        <v>349</v>
      </c>
      <c r="R13" s="720">
        <v>108</v>
      </c>
      <c r="S13" s="720">
        <v>54</v>
      </c>
      <c r="T13" s="720"/>
      <c r="U13" s="720"/>
      <c r="V13" s="721"/>
    </row>
    <row r="14" spans="2:25" s="722" customFormat="1" ht="13">
      <c r="B14" s="756" t="s">
        <v>753</v>
      </c>
      <c r="C14" s="726">
        <v>299</v>
      </c>
      <c r="D14" s="726">
        <v>428</v>
      </c>
      <c r="E14" s="726">
        <v>472</v>
      </c>
      <c r="F14" s="726">
        <v>360</v>
      </c>
      <c r="G14" s="727">
        <v>1559</v>
      </c>
      <c r="H14" s="726">
        <v>253</v>
      </c>
      <c r="I14" s="726">
        <v>62</v>
      </c>
      <c r="J14" s="726">
        <v>183</v>
      </c>
      <c r="K14" s="726">
        <v>114</v>
      </c>
      <c r="L14" s="727">
        <v>612</v>
      </c>
      <c r="M14" s="726">
        <v>83</v>
      </c>
      <c r="N14" s="726">
        <v>136</v>
      </c>
      <c r="O14" s="726">
        <v>258</v>
      </c>
      <c r="P14" s="726">
        <v>239</v>
      </c>
      <c r="Q14" s="727">
        <v>716</v>
      </c>
      <c r="R14" s="726">
        <v>210</v>
      </c>
      <c r="S14" s="726">
        <v>277</v>
      </c>
      <c r="T14" s="726"/>
      <c r="U14" s="726"/>
      <c r="V14" s="727"/>
    </row>
    <row r="15" spans="2:25" s="730" customFormat="1">
      <c r="B15" s="194" t="s">
        <v>754</v>
      </c>
      <c r="C15" s="728">
        <f t="shared" ref="C15:G15" si="4">SUM(C16:C18)</f>
        <v>1079</v>
      </c>
      <c r="D15" s="728">
        <f t="shared" si="4"/>
        <v>1151</v>
      </c>
      <c r="E15" s="728">
        <f t="shared" si="4"/>
        <v>1291</v>
      </c>
      <c r="F15" s="728">
        <f t="shared" si="4"/>
        <v>1263</v>
      </c>
      <c r="G15" s="729">
        <f t="shared" si="4"/>
        <v>4784</v>
      </c>
      <c r="H15" s="728">
        <f>SUM(H16:H18)</f>
        <v>874</v>
      </c>
      <c r="I15" s="728">
        <f t="shared" ref="I15:V15" si="5">SUM(I16:I18)</f>
        <v>768</v>
      </c>
      <c r="J15" s="728">
        <f t="shared" si="5"/>
        <v>1143</v>
      </c>
      <c r="K15" s="728">
        <f t="shared" si="5"/>
        <v>986</v>
      </c>
      <c r="L15" s="729">
        <f t="shared" si="5"/>
        <v>3771</v>
      </c>
      <c r="M15" s="728">
        <f t="shared" si="5"/>
        <v>630</v>
      </c>
      <c r="N15" s="728">
        <f t="shared" si="5"/>
        <v>764</v>
      </c>
      <c r="O15" s="728">
        <f t="shared" si="5"/>
        <v>1098</v>
      </c>
      <c r="P15" s="728">
        <f t="shared" si="5"/>
        <v>1097</v>
      </c>
      <c r="Q15" s="729">
        <f t="shared" si="5"/>
        <v>3589</v>
      </c>
      <c r="R15" s="728">
        <f t="shared" si="5"/>
        <v>821</v>
      </c>
      <c r="S15" s="728">
        <v>922</v>
      </c>
      <c r="T15" s="728">
        <f t="shared" si="5"/>
        <v>0</v>
      </c>
      <c r="U15" s="728">
        <f t="shared" si="5"/>
        <v>0</v>
      </c>
      <c r="V15" s="729">
        <f t="shared" si="5"/>
        <v>0</v>
      </c>
    </row>
    <row r="16" spans="2:25" s="722" customFormat="1" ht="13">
      <c r="B16" s="753" t="s">
        <v>761</v>
      </c>
      <c r="C16" s="720">
        <v>872</v>
      </c>
      <c r="D16" s="720">
        <v>713</v>
      </c>
      <c r="E16" s="720">
        <v>705</v>
      </c>
      <c r="F16" s="720">
        <v>764</v>
      </c>
      <c r="G16" s="721">
        <v>3054</v>
      </c>
      <c r="H16" s="720">
        <v>641</v>
      </c>
      <c r="I16" s="720">
        <v>420</v>
      </c>
      <c r="J16" s="720">
        <v>540</v>
      </c>
      <c r="K16" s="720">
        <v>557</v>
      </c>
      <c r="L16" s="721">
        <v>2158</v>
      </c>
      <c r="M16" s="720">
        <v>461</v>
      </c>
      <c r="N16" s="720">
        <v>399</v>
      </c>
      <c r="O16" s="720">
        <v>574</v>
      </c>
      <c r="P16" s="720">
        <v>703</v>
      </c>
      <c r="Q16" s="721">
        <v>2137</v>
      </c>
      <c r="R16" s="720">
        <v>622</v>
      </c>
      <c r="S16" s="720">
        <v>517</v>
      </c>
      <c r="T16" s="720"/>
      <c r="U16" s="720"/>
      <c r="V16" s="721"/>
    </row>
    <row r="17" spans="2:23" s="722" customFormat="1" ht="13">
      <c r="B17" s="753" t="s">
        <v>762</v>
      </c>
      <c r="C17" s="720">
        <v>165</v>
      </c>
      <c r="D17" s="720">
        <v>404</v>
      </c>
      <c r="E17" s="720">
        <v>534</v>
      </c>
      <c r="F17" s="720">
        <v>449</v>
      </c>
      <c r="G17" s="721">
        <v>1552</v>
      </c>
      <c r="H17" s="720">
        <v>200</v>
      </c>
      <c r="I17" s="720">
        <v>324</v>
      </c>
      <c r="J17" s="720">
        <v>559</v>
      </c>
      <c r="K17" s="720">
        <v>390</v>
      </c>
      <c r="L17" s="721">
        <v>1473</v>
      </c>
      <c r="M17" s="720">
        <v>134</v>
      </c>
      <c r="N17" s="720">
        <v>338</v>
      </c>
      <c r="O17" s="720">
        <f>489+1</f>
        <v>490</v>
      </c>
      <c r="P17" s="720">
        <v>364</v>
      </c>
      <c r="Q17" s="721">
        <v>1326</v>
      </c>
      <c r="R17" s="720">
        <v>158</v>
      </c>
      <c r="S17" s="720">
        <v>373</v>
      </c>
      <c r="T17" s="720"/>
      <c r="U17" s="720"/>
      <c r="V17" s="721"/>
    </row>
    <row r="18" spans="2:23" s="722" customFormat="1" ht="13">
      <c r="B18" s="756" t="s">
        <v>763</v>
      </c>
      <c r="C18" s="726">
        <v>42</v>
      </c>
      <c r="D18" s="726">
        <v>34</v>
      </c>
      <c r="E18" s="726">
        <v>52</v>
      </c>
      <c r="F18" s="726">
        <v>50</v>
      </c>
      <c r="G18" s="727">
        <v>178</v>
      </c>
      <c r="H18" s="726">
        <v>33</v>
      </c>
      <c r="I18" s="726">
        <v>24</v>
      </c>
      <c r="J18" s="726">
        <v>44</v>
      </c>
      <c r="K18" s="726">
        <v>39</v>
      </c>
      <c r="L18" s="727">
        <v>140</v>
      </c>
      <c r="M18" s="726">
        <v>35</v>
      </c>
      <c r="N18" s="726">
        <v>27</v>
      </c>
      <c r="O18" s="726">
        <v>34</v>
      </c>
      <c r="P18" s="726">
        <v>30</v>
      </c>
      <c r="Q18" s="727">
        <v>126</v>
      </c>
      <c r="R18" s="726">
        <v>41</v>
      </c>
      <c r="S18" s="726">
        <v>32</v>
      </c>
      <c r="T18" s="726"/>
      <c r="U18" s="726"/>
      <c r="V18" s="727"/>
    </row>
    <row r="19" spans="2:23" s="730" customFormat="1">
      <c r="B19" s="759" t="s">
        <v>129</v>
      </c>
      <c r="C19" s="238">
        <f t="shared" ref="C19:V19" si="6">C7-C8-C11-C15</f>
        <v>874</v>
      </c>
      <c r="D19" s="238">
        <f t="shared" si="6"/>
        <v>869</v>
      </c>
      <c r="E19" s="238">
        <f t="shared" si="6"/>
        <v>956</v>
      </c>
      <c r="F19" s="238">
        <f t="shared" si="6"/>
        <v>865</v>
      </c>
      <c r="G19" s="294">
        <f t="shared" si="6"/>
        <v>3564</v>
      </c>
      <c r="H19" s="238">
        <f t="shared" si="6"/>
        <v>883</v>
      </c>
      <c r="I19" s="238">
        <f t="shared" si="6"/>
        <v>721</v>
      </c>
      <c r="J19" s="238">
        <f t="shared" si="6"/>
        <v>834</v>
      </c>
      <c r="K19" s="238">
        <f t="shared" si="6"/>
        <v>1022</v>
      </c>
      <c r="L19" s="294">
        <f t="shared" si="6"/>
        <v>3460</v>
      </c>
      <c r="M19" s="238">
        <f t="shared" si="6"/>
        <v>1076</v>
      </c>
      <c r="N19" s="238">
        <f t="shared" si="6"/>
        <v>815</v>
      </c>
      <c r="O19" s="238">
        <f t="shared" si="6"/>
        <v>862</v>
      </c>
      <c r="P19" s="238">
        <f t="shared" si="6"/>
        <v>941</v>
      </c>
      <c r="Q19" s="294">
        <f t="shared" si="6"/>
        <v>3694</v>
      </c>
      <c r="R19" s="238">
        <f t="shared" si="6"/>
        <v>872</v>
      </c>
      <c r="S19" s="238">
        <v>882</v>
      </c>
      <c r="T19" s="238">
        <f t="shared" si="6"/>
        <v>0</v>
      </c>
      <c r="U19" s="238">
        <f t="shared" si="6"/>
        <v>0</v>
      </c>
      <c r="V19" s="294">
        <f t="shared" si="6"/>
        <v>0</v>
      </c>
    </row>
    <row r="20" spans="2:23" s="730" customFormat="1" ht="7.5" customHeight="1" thickBot="1">
      <c r="B20" s="196"/>
      <c r="C20" s="237"/>
      <c r="D20" s="237"/>
      <c r="E20" s="237"/>
      <c r="F20" s="237"/>
      <c r="G20" s="293"/>
      <c r="H20" s="237"/>
      <c r="I20" s="237"/>
      <c r="J20" s="237"/>
      <c r="K20" s="237"/>
      <c r="L20" s="293"/>
      <c r="M20" s="237"/>
      <c r="N20" s="237"/>
      <c r="O20" s="237"/>
      <c r="P20" s="237"/>
      <c r="Q20" s="293"/>
      <c r="R20" s="237"/>
      <c r="S20" s="237"/>
      <c r="T20" s="237"/>
      <c r="U20" s="237"/>
      <c r="V20" s="293"/>
    </row>
    <row r="21" spans="2:23" s="730" customFormat="1" ht="13" thickBot="1">
      <c r="B21" s="192" t="s">
        <v>610</v>
      </c>
      <c r="C21" s="250">
        <v>1363</v>
      </c>
      <c r="D21" s="250">
        <v>1298</v>
      </c>
      <c r="E21" s="250">
        <v>1342</v>
      </c>
      <c r="F21" s="250">
        <v>1184</v>
      </c>
      <c r="G21" s="313">
        <v>5187</v>
      </c>
      <c r="H21" s="250">
        <v>1303</v>
      </c>
      <c r="I21" s="250">
        <v>1081</v>
      </c>
      <c r="J21" s="250">
        <v>1337</v>
      </c>
      <c r="K21" s="250">
        <v>1385</v>
      </c>
      <c r="L21" s="313">
        <v>5106</v>
      </c>
      <c r="M21" s="250">
        <v>1271</v>
      </c>
      <c r="N21" s="250">
        <v>1039</v>
      </c>
      <c r="O21" s="250">
        <v>1309</v>
      </c>
      <c r="P21" s="250">
        <v>1287</v>
      </c>
      <c r="Q21" s="313">
        <v>4906</v>
      </c>
      <c r="R21" s="250">
        <v>1397</v>
      </c>
      <c r="S21" s="250">
        <v>1362</v>
      </c>
      <c r="T21" s="250"/>
      <c r="U21" s="250"/>
      <c r="V21" s="313"/>
    </row>
    <row r="22" spans="2:23" s="730" customFormat="1">
      <c r="B22" s="194" t="s">
        <v>755</v>
      </c>
      <c r="C22" s="237">
        <f t="shared" ref="C22:G22" si="7">SUM(C23:C24)</f>
        <v>259</v>
      </c>
      <c r="D22" s="237">
        <f t="shared" si="7"/>
        <v>270</v>
      </c>
      <c r="E22" s="237">
        <f t="shared" si="7"/>
        <v>258</v>
      </c>
      <c r="F22" s="237">
        <f t="shared" si="7"/>
        <v>235</v>
      </c>
      <c r="G22" s="293">
        <f t="shared" si="7"/>
        <v>1022</v>
      </c>
      <c r="H22" s="237">
        <f>SUM(H23:H24)</f>
        <v>244</v>
      </c>
      <c r="I22" s="237">
        <f t="shared" ref="I22:V22" si="8">SUM(I23:I24)</f>
        <v>214</v>
      </c>
      <c r="J22" s="237">
        <f t="shared" si="8"/>
        <v>266</v>
      </c>
      <c r="K22" s="237">
        <f t="shared" si="8"/>
        <v>235</v>
      </c>
      <c r="L22" s="293">
        <f t="shared" si="8"/>
        <v>959</v>
      </c>
      <c r="M22" s="237">
        <f t="shared" si="8"/>
        <v>215</v>
      </c>
      <c r="N22" s="237">
        <f t="shared" si="8"/>
        <v>67</v>
      </c>
      <c r="O22" s="237">
        <f t="shared" si="8"/>
        <v>243</v>
      </c>
      <c r="P22" s="237">
        <f t="shared" si="8"/>
        <v>269</v>
      </c>
      <c r="Q22" s="293">
        <f t="shared" si="8"/>
        <v>794</v>
      </c>
      <c r="R22" s="237">
        <f t="shared" si="8"/>
        <v>250</v>
      </c>
      <c r="S22" s="237">
        <v>237</v>
      </c>
      <c r="T22" s="237">
        <f t="shared" si="8"/>
        <v>0</v>
      </c>
      <c r="U22" s="237">
        <f t="shared" si="8"/>
        <v>0</v>
      </c>
      <c r="V22" s="293">
        <f t="shared" si="8"/>
        <v>0</v>
      </c>
    </row>
    <row r="23" spans="2:23" s="722" customFormat="1" ht="13">
      <c r="B23" s="753" t="s">
        <v>764</v>
      </c>
      <c r="C23" s="720">
        <v>147</v>
      </c>
      <c r="D23" s="720">
        <v>137</v>
      </c>
      <c r="E23" s="720">
        <v>125</v>
      </c>
      <c r="F23" s="720">
        <v>109</v>
      </c>
      <c r="G23" s="721">
        <v>518</v>
      </c>
      <c r="H23" s="720">
        <v>111</v>
      </c>
      <c r="I23" s="720">
        <v>102</v>
      </c>
      <c r="J23" s="720">
        <v>120</v>
      </c>
      <c r="K23" s="720">
        <v>103</v>
      </c>
      <c r="L23" s="721">
        <v>436</v>
      </c>
      <c r="M23" s="720">
        <v>94</v>
      </c>
      <c r="N23" s="720">
        <v>24</v>
      </c>
      <c r="O23" s="720">
        <v>104</v>
      </c>
      <c r="P23" s="720">
        <v>121</v>
      </c>
      <c r="Q23" s="721">
        <v>343</v>
      </c>
      <c r="R23" s="720">
        <v>112</v>
      </c>
      <c r="S23" s="720">
        <v>107</v>
      </c>
      <c r="T23" s="720"/>
      <c r="U23" s="720"/>
      <c r="V23" s="721"/>
      <c r="W23" s="731"/>
    </row>
    <row r="24" spans="2:23" s="722" customFormat="1" ht="13">
      <c r="B24" s="753" t="s">
        <v>765</v>
      </c>
      <c r="C24" s="720">
        <v>112</v>
      </c>
      <c r="D24" s="720">
        <v>133</v>
      </c>
      <c r="E24" s="720">
        <v>133</v>
      </c>
      <c r="F24" s="720">
        <v>126</v>
      </c>
      <c r="G24" s="721">
        <v>504</v>
      </c>
      <c r="H24" s="720">
        <v>133</v>
      </c>
      <c r="I24" s="720">
        <v>112</v>
      </c>
      <c r="J24" s="720">
        <v>146</v>
      </c>
      <c r="K24" s="720">
        <v>132</v>
      </c>
      <c r="L24" s="721">
        <v>523</v>
      </c>
      <c r="M24" s="720">
        <v>121</v>
      </c>
      <c r="N24" s="720">
        <v>43</v>
      </c>
      <c r="O24" s="720">
        <v>139</v>
      </c>
      <c r="P24" s="720">
        <v>148</v>
      </c>
      <c r="Q24" s="721">
        <v>451</v>
      </c>
      <c r="R24" s="720">
        <v>138</v>
      </c>
      <c r="S24" s="720">
        <v>130</v>
      </c>
      <c r="T24" s="720"/>
      <c r="U24" s="720"/>
      <c r="V24" s="721"/>
      <c r="W24" s="731"/>
    </row>
    <row r="25" spans="2:23" s="730" customFormat="1">
      <c r="B25" s="723" t="s">
        <v>756</v>
      </c>
      <c r="C25" s="728">
        <f t="shared" ref="C25:G25" si="9">SUM(C26:C27)</f>
        <v>139</v>
      </c>
      <c r="D25" s="728">
        <f t="shared" si="9"/>
        <v>136</v>
      </c>
      <c r="E25" s="728">
        <f t="shared" si="9"/>
        <v>133</v>
      </c>
      <c r="F25" s="728">
        <f t="shared" si="9"/>
        <v>111</v>
      </c>
      <c r="G25" s="729">
        <f t="shared" si="9"/>
        <v>519</v>
      </c>
      <c r="H25" s="728">
        <f>SUM(H26:H27)</f>
        <v>100</v>
      </c>
      <c r="I25" s="728">
        <f t="shared" ref="I25:V25" si="10">SUM(I26:I27)</f>
        <v>109</v>
      </c>
      <c r="J25" s="728">
        <f t="shared" si="10"/>
        <v>126</v>
      </c>
      <c r="K25" s="728">
        <f t="shared" si="10"/>
        <v>163</v>
      </c>
      <c r="L25" s="729">
        <f t="shared" si="10"/>
        <v>498</v>
      </c>
      <c r="M25" s="728">
        <f t="shared" si="10"/>
        <v>149</v>
      </c>
      <c r="N25" s="728">
        <f t="shared" si="10"/>
        <v>134</v>
      </c>
      <c r="O25" s="728">
        <f t="shared" si="10"/>
        <v>155</v>
      </c>
      <c r="P25" s="728">
        <f t="shared" si="10"/>
        <v>165</v>
      </c>
      <c r="Q25" s="729">
        <f t="shared" si="10"/>
        <v>603</v>
      </c>
      <c r="R25" s="728">
        <f t="shared" si="10"/>
        <v>173</v>
      </c>
      <c r="S25" s="728">
        <v>169</v>
      </c>
      <c r="T25" s="728">
        <f t="shared" si="10"/>
        <v>0</v>
      </c>
      <c r="U25" s="728">
        <f t="shared" si="10"/>
        <v>0</v>
      </c>
      <c r="V25" s="729">
        <f t="shared" si="10"/>
        <v>0</v>
      </c>
      <c r="W25" s="731"/>
    </row>
    <row r="26" spans="2:23" s="722" customFormat="1" ht="13">
      <c r="B26" s="753" t="s">
        <v>766</v>
      </c>
      <c r="C26" s="720">
        <v>69</v>
      </c>
      <c r="D26" s="720">
        <v>67</v>
      </c>
      <c r="E26" s="720">
        <v>62</v>
      </c>
      <c r="F26" s="720">
        <v>49</v>
      </c>
      <c r="G26" s="721">
        <v>247</v>
      </c>
      <c r="H26" s="720">
        <v>45</v>
      </c>
      <c r="I26" s="720">
        <v>63</v>
      </c>
      <c r="J26" s="720">
        <v>59</v>
      </c>
      <c r="K26" s="720">
        <v>90</v>
      </c>
      <c r="L26" s="721">
        <v>257</v>
      </c>
      <c r="M26" s="720">
        <v>77</v>
      </c>
      <c r="N26" s="720">
        <v>70</v>
      </c>
      <c r="O26" s="720">
        <v>90</v>
      </c>
      <c r="P26" s="720">
        <v>91</v>
      </c>
      <c r="Q26" s="721">
        <v>328</v>
      </c>
      <c r="R26" s="720">
        <v>102</v>
      </c>
      <c r="S26" s="720">
        <v>95</v>
      </c>
      <c r="T26" s="720"/>
      <c r="U26" s="720"/>
      <c r="V26" s="721"/>
      <c r="W26" s="731"/>
    </row>
    <row r="27" spans="2:23" s="722" customFormat="1" ht="13">
      <c r="B27" s="756" t="s">
        <v>767</v>
      </c>
      <c r="C27" s="726">
        <v>70</v>
      </c>
      <c r="D27" s="726">
        <v>69</v>
      </c>
      <c r="E27" s="726">
        <v>71</v>
      </c>
      <c r="F27" s="726">
        <v>62</v>
      </c>
      <c r="G27" s="727">
        <v>272</v>
      </c>
      <c r="H27" s="726">
        <v>55</v>
      </c>
      <c r="I27" s="726">
        <v>46</v>
      </c>
      <c r="J27" s="726">
        <v>67</v>
      </c>
      <c r="K27" s="726">
        <v>73</v>
      </c>
      <c r="L27" s="727">
        <v>241</v>
      </c>
      <c r="M27" s="726">
        <v>72</v>
      </c>
      <c r="N27" s="726">
        <v>64</v>
      </c>
      <c r="O27" s="726">
        <v>65</v>
      </c>
      <c r="P27" s="726">
        <v>74</v>
      </c>
      <c r="Q27" s="727">
        <v>275</v>
      </c>
      <c r="R27" s="726">
        <v>71</v>
      </c>
      <c r="S27" s="726">
        <v>74</v>
      </c>
      <c r="T27" s="726"/>
      <c r="U27" s="726"/>
      <c r="V27" s="727"/>
      <c r="W27" s="731"/>
    </row>
    <row r="28" spans="2:23" s="730" customFormat="1">
      <c r="B28" s="194" t="s">
        <v>757</v>
      </c>
      <c r="C28" s="728">
        <f t="shared" ref="C28:G28" si="11">SUM(C29:C32)</f>
        <v>115</v>
      </c>
      <c r="D28" s="728">
        <f t="shared" si="11"/>
        <v>116</v>
      </c>
      <c r="E28" s="728">
        <f t="shared" si="11"/>
        <v>104</v>
      </c>
      <c r="F28" s="728">
        <f t="shared" si="11"/>
        <v>89</v>
      </c>
      <c r="G28" s="729">
        <f t="shared" si="11"/>
        <v>424</v>
      </c>
      <c r="H28" s="728">
        <f>SUM(H29:H32)</f>
        <v>105</v>
      </c>
      <c r="I28" s="728">
        <f t="shared" ref="I28:V28" si="12">SUM(I29:I32)</f>
        <v>57</v>
      </c>
      <c r="J28" s="728">
        <f t="shared" si="12"/>
        <v>103</v>
      </c>
      <c r="K28" s="728">
        <f t="shared" si="12"/>
        <v>108</v>
      </c>
      <c r="L28" s="729">
        <f t="shared" si="12"/>
        <v>373</v>
      </c>
      <c r="M28" s="728">
        <f t="shared" si="12"/>
        <v>87</v>
      </c>
      <c r="N28" s="728">
        <f t="shared" si="12"/>
        <v>76</v>
      </c>
      <c r="O28" s="728">
        <f t="shared" si="12"/>
        <v>85</v>
      </c>
      <c r="P28" s="728">
        <f t="shared" si="12"/>
        <v>99</v>
      </c>
      <c r="Q28" s="729">
        <f t="shared" si="12"/>
        <v>347</v>
      </c>
      <c r="R28" s="728">
        <f t="shared" si="12"/>
        <v>112</v>
      </c>
      <c r="S28" s="728">
        <v>102</v>
      </c>
      <c r="T28" s="728">
        <f t="shared" si="12"/>
        <v>0</v>
      </c>
      <c r="U28" s="728">
        <f t="shared" si="12"/>
        <v>0</v>
      </c>
      <c r="V28" s="729">
        <f t="shared" si="12"/>
        <v>0</v>
      </c>
      <c r="W28" s="731"/>
    </row>
    <row r="29" spans="2:23" s="722" customFormat="1" ht="13">
      <c r="B29" s="753" t="s">
        <v>768</v>
      </c>
      <c r="C29" s="720">
        <v>115</v>
      </c>
      <c r="D29" s="720">
        <v>116</v>
      </c>
      <c r="E29" s="720">
        <v>104</v>
      </c>
      <c r="F29" s="720">
        <v>89</v>
      </c>
      <c r="G29" s="721">
        <v>424</v>
      </c>
      <c r="H29" s="720">
        <v>105</v>
      </c>
      <c r="I29" s="720">
        <f>58-1</f>
        <v>57</v>
      </c>
      <c r="J29" s="720">
        <v>103</v>
      </c>
      <c r="K29" s="720">
        <v>108</v>
      </c>
      <c r="L29" s="721">
        <v>373</v>
      </c>
      <c r="M29" s="720">
        <v>87</v>
      </c>
      <c r="N29" s="720">
        <f>75+1</f>
        <v>76</v>
      </c>
      <c r="O29" s="720">
        <v>85</v>
      </c>
      <c r="P29" s="720">
        <v>99</v>
      </c>
      <c r="Q29" s="721">
        <v>347</v>
      </c>
      <c r="R29" s="720">
        <v>112</v>
      </c>
      <c r="S29" s="720">
        <v>102</v>
      </c>
      <c r="T29" s="720"/>
      <c r="U29" s="720"/>
      <c r="V29" s="721"/>
      <c r="W29" s="731"/>
    </row>
    <row r="30" spans="2:23" s="722" customFormat="1" ht="13">
      <c r="B30" s="753" t="s">
        <v>769</v>
      </c>
      <c r="C30" s="720">
        <v>0</v>
      </c>
      <c r="D30" s="720">
        <v>0</v>
      </c>
      <c r="E30" s="720">
        <v>0</v>
      </c>
      <c r="F30" s="720">
        <v>0</v>
      </c>
      <c r="G30" s="721">
        <v>0</v>
      </c>
      <c r="H30" s="720">
        <v>0</v>
      </c>
      <c r="I30" s="720">
        <v>0</v>
      </c>
      <c r="J30" s="720">
        <v>0</v>
      </c>
      <c r="K30" s="720">
        <v>0</v>
      </c>
      <c r="L30" s="721">
        <v>0</v>
      </c>
      <c r="M30" s="720">
        <v>0</v>
      </c>
      <c r="N30" s="720">
        <v>0</v>
      </c>
      <c r="O30" s="720">
        <v>0</v>
      </c>
      <c r="P30" s="720">
        <v>0</v>
      </c>
      <c r="Q30" s="721">
        <v>0</v>
      </c>
      <c r="R30" s="720">
        <v>0</v>
      </c>
      <c r="S30" s="720">
        <v>0</v>
      </c>
      <c r="T30" s="720"/>
      <c r="U30" s="720"/>
      <c r="V30" s="721"/>
      <c r="W30" s="731"/>
    </row>
    <row r="31" spans="2:23" s="722" customFormat="1" ht="13">
      <c r="B31" s="753" t="s">
        <v>770</v>
      </c>
      <c r="C31" s="720">
        <v>0</v>
      </c>
      <c r="D31" s="720">
        <v>0</v>
      </c>
      <c r="E31" s="720">
        <v>0</v>
      </c>
      <c r="F31" s="720">
        <v>0</v>
      </c>
      <c r="G31" s="721">
        <v>0</v>
      </c>
      <c r="H31" s="720">
        <v>0</v>
      </c>
      <c r="I31" s="720">
        <v>0</v>
      </c>
      <c r="J31" s="720">
        <v>0</v>
      </c>
      <c r="K31" s="720">
        <v>0</v>
      </c>
      <c r="L31" s="721">
        <v>0</v>
      </c>
      <c r="M31" s="720">
        <v>0</v>
      </c>
      <c r="N31" s="720">
        <v>0</v>
      </c>
      <c r="O31" s="720">
        <v>0</v>
      </c>
      <c r="P31" s="720">
        <v>0</v>
      </c>
      <c r="Q31" s="721">
        <v>0</v>
      </c>
      <c r="R31" s="720">
        <v>0</v>
      </c>
      <c r="S31" s="720">
        <v>0</v>
      </c>
      <c r="T31" s="720"/>
      <c r="U31" s="720"/>
      <c r="V31" s="721"/>
      <c r="W31" s="731"/>
    </row>
    <row r="32" spans="2:23" s="722" customFormat="1" ht="13">
      <c r="B32" s="756" t="s">
        <v>771</v>
      </c>
      <c r="C32" s="726">
        <v>0</v>
      </c>
      <c r="D32" s="726">
        <v>0</v>
      </c>
      <c r="E32" s="726">
        <v>0</v>
      </c>
      <c r="F32" s="726">
        <v>0</v>
      </c>
      <c r="G32" s="727">
        <v>0</v>
      </c>
      <c r="H32" s="726">
        <v>0</v>
      </c>
      <c r="I32" s="726">
        <v>0</v>
      </c>
      <c r="J32" s="726">
        <v>0</v>
      </c>
      <c r="K32" s="726">
        <v>0</v>
      </c>
      <c r="L32" s="727">
        <v>0</v>
      </c>
      <c r="M32" s="726">
        <v>0</v>
      </c>
      <c r="N32" s="726">
        <v>0</v>
      </c>
      <c r="O32" s="726">
        <v>0</v>
      </c>
      <c r="P32" s="726">
        <v>0</v>
      </c>
      <c r="Q32" s="727">
        <v>0</v>
      </c>
      <c r="R32" s="726">
        <v>0</v>
      </c>
      <c r="S32" s="726">
        <v>0</v>
      </c>
      <c r="T32" s="726"/>
      <c r="U32" s="726"/>
      <c r="V32" s="727"/>
      <c r="W32" s="731"/>
    </row>
    <row r="33" spans="2:23" s="730" customFormat="1">
      <c r="B33" s="194" t="s">
        <v>758</v>
      </c>
      <c r="C33" s="728">
        <f>SUM(C34:C37)</f>
        <v>280</v>
      </c>
      <c r="D33" s="728">
        <f t="shared" ref="D33:V33" si="13">SUM(D34:D37)</f>
        <v>223</v>
      </c>
      <c r="E33" s="728">
        <f t="shared" si="13"/>
        <v>268</v>
      </c>
      <c r="F33" s="728">
        <f t="shared" si="13"/>
        <v>259</v>
      </c>
      <c r="G33" s="729">
        <f t="shared" si="13"/>
        <v>1030</v>
      </c>
      <c r="H33" s="728">
        <f t="shared" si="13"/>
        <v>283</v>
      </c>
      <c r="I33" s="728">
        <f t="shared" si="13"/>
        <v>250</v>
      </c>
      <c r="J33" s="728">
        <f t="shared" si="13"/>
        <v>299</v>
      </c>
      <c r="K33" s="728">
        <f t="shared" si="13"/>
        <v>290</v>
      </c>
      <c r="L33" s="729">
        <f t="shared" si="13"/>
        <v>1122</v>
      </c>
      <c r="M33" s="728">
        <f t="shared" si="13"/>
        <v>305</v>
      </c>
      <c r="N33" s="728">
        <f t="shared" si="13"/>
        <v>279</v>
      </c>
      <c r="O33" s="728">
        <f t="shared" si="13"/>
        <v>293</v>
      </c>
      <c r="P33" s="728">
        <f t="shared" si="13"/>
        <v>257</v>
      </c>
      <c r="Q33" s="729">
        <f t="shared" si="13"/>
        <v>1134</v>
      </c>
      <c r="R33" s="728">
        <f t="shared" si="13"/>
        <v>251</v>
      </c>
      <c r="S33" s="728">
        <v>284</v>
      </c>
      <c r="T33" s="728">
        <f t="shared" si="13"/>
        <v>0</v>
      </c>
      <c r="U33" s="728">
        <f t="shared" si="13"/>
        <v>0</v>
      </c>
      <c r="V33" s="729">
        <f t="shared" si="13"/>
        <v>0</v>
      </c>
      <c r="W33" s="731"/>
    </row>
    <row r="34" spans="2:23" s="722" customFormat="1" ht="13">
      <c r="B34" s="753" t="s">
        <v>772</v>
      </c>
      <c r="C34" s="720">
        <v>89</v>
      </c>
      <c r="D34" s="720">
        <v>60</v>
      </c>
      <c r="E34" s="720">
        <v>89</v>
      </c>
      <c r="F34" s="720">
        <v>72</v>
      </c>
      <c r="G34" s="721">
        <v>310</v>
      </c>
      <c r="H34" s="720">
        <v>88</v>
      </c>
      <c r="I34" s="720">
        <v>70</v>
      </c>
      <c r="J34" s="720">
        <v>97</v>
      </c>
      <c r="K34" s="720">
        <v>100</v>
      </c>
      <c r="L34" s="721">
        <v>355</v>
      </c>
      <c r="M34" s="720">
        <v>114</v>
      </c>
      <c r="N34" s="720">
        <v>76</v>
      </c>
      <c r="O34" s="720">
        <v>116</v>
      </c>
      <c r="P34" s="720">
        <v>84</v>
      </c>
      <c r="Q34" s="721">
        <v>390</v>
      </c>
      <c r="R34" s="720">
        <v>90</v>
      </c>
      <c r="S34" s="720">
        <v>83</v>
      </c>
      <c r="T34" s="720"/>
      <c r="U34" s="720"/>
      <c r="V34" s="721"/>
      <c r="W34" s="731"/>
    </row>
    <row r="35" spans="2:23" s="722" customFormat="1" ht="13">
      <c r="B35" s="753" t="s">
        <v>773</v>
      </c>
      <c r="C35" s="720">
        <v>52</v>
      </c>
      <c r="D35" s="720">
        <v>33</v>
      </c>
      <c r="E35" s="720">
        <v>44</v>
      </c>
      <c r="F35" s="720">
        <v>38</v>
      </c>
      <c r="G35" s="721">
        <v>167</v>
      </c>
      <c r="H35" s="720">
        <v>49</v>
      </c>
      <c r="I35" s="720">
        <v>49</v>
      </c>
      <c r="J35" s="720">
        <v>27</v>
      </c>
      <c r="K35" s="720">
        <v>51</v>
      </c>
      <c r="L35" s="721">
        <v>176</v>
      </c>
      <c r="M35" s="720">
        <v>58</v>
      </c>
      <c r="N35" s="720">
        <v>58</v>
      </c>
      <c r="O35" s="720">
        <v>29</v>
      </c>
      <c r="P35" s="720">
        <v>48</v>
      </c>
      <c r="Q35" s="721">
        <v>193</v>
      </c>
      <c r="R35" s="720">
        <v>52</v>
      </c>
      <c r="S35" s="720">
        <v>50</v>
      </c>
      <c r="T35" s="720"/>
      <c r="U35" s="720"/>
      <c r="V35" s="721"/>
      <c r="W35" s="731"/>
    </row>
    <row r="36" spans="2:23" s="722" customFormat="1" ht="13">
      <c r="B36" s="753" t="s">
        <v>774</v>
      </c>
      <c r="C36" s="720">
        <v>139</v>
      </c>
      <c r="D36" s="720">
        <v>130</v>
      </c>
      <c r="E36" s="720">
        <v>135</v>
      </c>
      <c r="F36" s="720">
        <v>149</v>
      </c>
      <c r="G36" s="721">
        <v>553</v>
      </c>
      <c r="H36" s="720">
        <v>146</v>
      </c>
      <c r="I36" s="720">
        <v>131</v>
      </c>
      <c r="J36" s="720">
        <v>175</v>
      </c>
      <c r="K36" s="720">
        <v>139</v>
      </c>
      <c r="L36" s="721">
        <v>591</v>
      </c>
      <c r="M36" s="720">
        <v>133</v>
      </c>
      <c r="N36" s="720">
        <v>145</v>
      </c>
      <c r="O36" s="720">
        <v>148</v>
      </c>
      <c r="P36" s="720">
        <v>125</v>
      </c>
      <c r="Q36" s="721">
        <v>551</v>
      </c>
      <c r="R36" s="720">
        <v>109</v>
      </c>
      <c r="S36" s="720">
        <v>151</v>
      </c>
      <c r="T36" s="720"/>
      <c r="U36" s="720"/>
      <c r="V36" s="721"/>
      <c r="W36" s="731"/>
    </row>
    <row r="37" spans="2:23" s="722" customFormat="1" ht="13">
      <c r="B37" s="756" t="s">
        <v>775</v>
      </c>
      <c r="C37" s="726">
        <v>0</v>
      </c>
      <c r="D37" s="726">
        <v>0</v>
      </c>
      <c r="E37" s="726">
        <v>0</v>
      </c>
      <c r="F37" s="726">
        <v>0</v>
      </c>
      <c r="G37" s="727">
        <v>0</v>
      </c>
      <c r="H37" s="726">
        <v>0</v>
      </c>
      <c r="I37" s="726">
        <v>0</v>
      </c>
      <c r="J37" s="726">
        <v>0</v>
      </c>
      <c r="K37" s="726">
        <v>0</v>
      </c>
      <c r="L37" s="727">
        <v>0</v>
      </c>
      <c r="M37" s="726">
        <v>0</v>
      </c>
      <c r="N37" s="726">
        <v>0</v>
      </c>
      <c r="O37" s="726">
        <v>0</v>
      </c>
      <c r="P37" s="726">
        <v>0</v>
      </c>
      <c r="Q37" s="727">
        <v>0</v>
      </c>
      <c r="R37" s="726">
        <v>0</v>
      </c>
      <c r="S37" s="726">
        <v>0</v>
      </c>
      <c r="T37" s="726"/>
      <c r="U37" s="726"/>
      <c r="V37" s="727"/>
      <c r="W37" s="731"/>
    </row>
    <row r="38" spans="2:23" s="730" customFormat="1">
      <c r="B38" s="194" t="s">
        <v>759</v>
      </c>
      <c r="C38" s="728">
        <f>SUM(C39:C40)</f>
        <v>106</v>
      </c>
      <c r="D38" s="728">
        <f t="shared" ref="D38:V38" si="14">SUM(D39:D40)</f>
        <v>99</v>
      </c>
      <c r="E38" s="728">
        <f t="shared" si="14"/>
        <v>90</v>
      </c>
      <c r="F38" s="728">
        <f t="shared" si="14"/>
        <v>48</v>
      </c>
      <c r="G38" s="729">
        <f t="shared" si="14"/>
        <v>343</v>
      </c>
      <c r="H38" s="728">
        <f t="shared" si="14"/>
        <v>109</v>
      </c>
      <c r="I38" s="728">
        <f t="shared" si="14"/>
        <v>86</v>
      </c>
      <c r="J38" s="728">
        <f t="shared" si="14"/>
        <v>98</v>
      </c>
      <c r="K38" s="728">
        <f t="shared" si="14"/>
        <v>103</v>
      </c>
      <c r="L38" s="729">
        <f t="shared" si="14"/>
        <v>396</v>
      </c>
      <c r="M38" s="728">
        <f t="shared" si="14"/>
        <v>78</v>
      </c>
      <c r="N38" s="728">
        <f t="shared" si="14"/>
        <v>67</v>
      </c>
      <c r="O38" s="728">
        <f t="shared" si="14"/>
        <v>95</v>
      </c>
      <c r="P38" s="728">
        <f t="shared" si="14"/>
        <v>91</v>
      </c>
      <c r="Q38" s="729">
        <f t="shared" si="14"/>
        <v>331</v>
      </c>
      <c r="R38" s="728">
        <f t="shared" si="14"/>
        <v>116</v>
      </c>
      <c r="S38" s="728">
        <v>103</v>
      </c>
      <c r="T38" s="728">
        <f t="shared" si="14"/>
        <v>0</v>
      </c>
      <c r="U38" s="728">
        <f t="shared" si="14"/>
        <v>0</v>
      </c>
      <c r="V38" s="729">
        <f t="shared" si="14"/>
        <v>0</v>
      </c>
      <c r="W38" s="731"/>
    </row>
    <row r="39" spans="2:23" s="722" customFormat="1" ht="13">
      <c r="B39" s="753" t="s">
        <v>776</v>
      </c>
      <c r="C39" s="720">
        <v>92</v>
      </c>
      <c r="D39" s="720">
        <v>86</v>
      </c>
      <c r="E39" s="720">
        <v>75</v>
      </c>
      <c r="F39" s="720">
        <v>35</v>
      </c>
      <c r="G39" s="721">
        <v>288</v>
      </c>
      <c r="H39" s="720">
        <v>97</v>
      </c>
      <c r="I39" s="720">
        <v>74</v>
      </c>
      <c r="J39" s="720">
        <v>85</v>
      </c>
      <c r="K39" s="720">
        <v>88</v>
      </c>
      <c r="L39" s="721">
        <v>344</v>
      </c>
      <c r="M39" s="720">
        <v>63</v>
      </c>
      <c r="N39" s="720">
        <v>51</v>
      </c>
      <c r="O39" s="720">
        <v>79</v>
      </c>
      <c r="P39" s="720">
        <v>77</v>
      </c>
      <c r="Q39" s="721">
        <v>270</v>
      </c>
      <c r="R39" s="720">
        <v>101</v>
      </c>
      <c r="S39" s="720">
        <v>89</v>
      </c>
      <c r="T39" s="720"/>
      <c r="U39" s="720"/>
      <c r="V39" s="721"/>
      <c r="W39" s="731"/>
    </row>
    <row r="40" spans="2:23" s="722" customFormat="1" ht="13">
      <c r="B40" s="756" t="s">
        <v>777</v>
      </c>
      <c r="C40" s="726">
        <v>14</v>
      </c>
      <c r="D40" s="726">
        <v>13</v>
      </c>
      <c r="E40" s="726">
        <v>15</v>
      </c>
      <c r="F40" s="726">
        <v>13</v>
      </c>
      <c r="G40" s="727">
        <v>55</v>
      </c>
      <c r="H40" s="726">
        <v>12</v>
      </c>
      <c r="I40" s="726">
        <v>12</v>
      </c>
      <c r="J40" s="726">
        <v>13</v>
      </c>
      <c r="K40" s="726">
        <v>15</v>
      </c>
      <c r="L40" s="727">
        <v>52</v>
      </c>
      <c r="M40" s="726">
        <v>15</v>
      </c>
      <c r="N40" s="726">
        <v>16</v>
      </c>
      <c r="O40" s="726">
        <v>16</v>
      </c>
      <c r="P40" s="726">
        <v>14</v>
      </c>
      <c r="Q40" s="727">
        <v>61</v>
      </c>
      <c r="R40" s="726">
        <v>15</v>
      </c>
      <c r="S40" s="726">
        <v>14</v>
      </c>
      <c r="T40" s="726"/>
      <c r="U40" s="726"/>
      <c r="V40" s="727"/>
      <c r="W40" s="731"/>
    </row>
    <row r="41" spans="2:23" s="730" customFormat="1">
      <c r="B41" s="767" t="s">
        <v>53</v>
      </c>
      <c r="C41" s="238">
        <v>151</v>
      </c>
      <c r="D41" s="238">
        <v>163</v>
      </c>
      <c r="E41" s="238">
        <v>173</v>
      </c>
      <c r="F41" s="238">
        <v>160</v>
      </c>
      <c r="G41" s="294">
        <v>647</v>
      </c>
      <c r="H41" s="238">
        <v>156</v>
      </c>
      <c r="I41" s="238">
        <v>142</v>
      </c>
      <c r="J41" s="238">
        <v>149</v>
      </c>
      <c r="K41" s="238">
        <v>184</v>
      </c>
      <c r="L41" s="294">
        <v>631</v>
      </c>
      <c r="M41" s="238">
        <v>141</v>
      </c>
      <c r="N41" s="238">
        <v>146</v>
      </c>
      <c r="O41" s="238">
        <v>137</v>
      </c>
      <c r="P41" s="238">
        <v>94</v>
      </c>
      <c r="Q41" s="294">
        <v>518</v>
      </c>
      <c r="R41" s="238">
        <v>169</v>
      </c>
      <c r="S41" s="238">
        <v>161</v>
      </c>
      <c r="T41" s="238"/>
      <c r="U41" s="238"/>
      <c r="V41" s="294"/>
      <c r="W41" s="731"/>
    </row>
    <row r="42" spans="2:23" s="730" customFormat="1">
      <c r="B42" s="195" t="s">
        <v>129</v>
      </c>
      <c r="C42" s="238">
        <f t="shared" ref="C42:V42" si="15">C21-C22-C25-C28-C33-C38-C41</f>
        <v>313</v>
      </c>
      <c r="D42" s="238">
        <f t="shared" si="15"/>
        <v>291</v>
      </c>
      <c r="E42" s="238">
        <f t="shared" si="15"/>
        <v>316</v>
      </c>
      <c r="F42" s="238">
        <f t="shared" si="15"/>
        <v>282</v>
      </c>
      <c r="G42" s="294">
        <f t="shared" si="15"/>
        <v>1202</v>
      </c>
      <c r="H42" s="238">
        <f t="shared" si="15"/>
        <v>306</v>
      </c>
      <c r="I42" s="238">
        <f t="shared" si="15"/>
        <v>223</v>
      </c>
      <c r="J42" s="238">
        <f t="shared" si="15"/>
        <v>296</v>
      </c>
      <c r="K42" s="238">
        <f t="shared" si="15"/>
        <v>302</v>
      </c>
      <c r="L42" s="294">
        <f t="shared" si="15"/>
        <v>1127</v>
      </c>
      <c r="M42" s="238">
        <f t="shared" si="15"/>
        <v>296</v>
      </c>
      <c r="N42" s="238">
        <f t="shared" si="15"/>
        <v>270</v>
      </c>
      <c r="O42" s="238">
        <f t="shared" si="15"/>
        <v>301</v>
      </c>
      <c r="P42" s="238">
        <f t="shared" si="15"/>
        <v>312</v>
      </c>
      <c r="Q42" s="294">
        <f t="shared" si="15"/>
        <v>1179</v>
      </c>
      <c r="R42" s="238">
        <f t="shared" si="15"/>
        <v>326</v>
      </c>
      <c r="S42" s="238">
        <v>306</v>
      </c>
      <c r="T42" s="238">
        <f t="shared" si="15"/>
        <v>0</v>
      </c>
      <c r="U42" s="238">
        <f t="shared" si="15"/>
        <v>0</v>
      </c>
      <c r="V42" s="294">
        <f t="shared" si="15"/>
        <v>0</v>
      </c>
      <c r="W42" s="731"/>
    </row>
    <row r="43" spans="2:23" ht="6" customHeight="1" thickBot="1">
      <c r="B43" s="196"/>
      <c r="C43" s="700"/>
      <c r="D43" s="700"/>
      <c r="E43" s="700"/>
      <c r="F43" s="700"/>
      <c r="G43" s="701"/>
      <c r="H43" s="700"/>
      <c r="I43" s="700"/>
      <c r="J43" s="700"/>
      <c r="K43" s="700"/>
      <c r="L43" s="701"/>
      <c r="M43" s="700"/>
      <c r="N43" s="700"/>
      <c r="O43" s="700"/>
      <c r="P43" s="700"/>
      <c r="Q43" s="701"/>
      <c r="R43" s="700"/>
      <c r="S43" s="700"/>
      <c r="T43" s="700"/>
      <c r="U43" s="700"/>
      <c r="V43" s="701"/>
      <c r="W43" s="719"/>
    </row>
    <row r="44" spans="2:23" ht="13" thickBot="1">
      <c r="B44" s="192" t="s">
        <v>230</v>
      </c>
      <c r="C44" s="233">
        <f>SUM(C45,C48,C51)</f>
        <v>2236</v>
      </c>
      <c r="D44" s="233">
        <f t="shared" ref="D44:V44" si="16">SUM(D45,D48,D51)</f>
        <v>2480</v>
      </c>
      <c r="E44" s="233">
        <f t="shared" si="16"/>
        <v>2620</v>
      </c>
      <c r="F44" s="233">
        <f t="shared" si="16"/>
        <v>2481</v>
      </c>
      <c r="G44" s="292">
        <f t="shared" si="16"/>
        <v>9817</v>
      </c>
      <c r="H44" s="273">
        <f t="shared" si="16"/>
        <v>2213</v>
      </c>
      <c r="I44" s="233">
        <f t="shared" si="16"/>
        <v>1988</v>
      </c>
      <c r="J44" s="233">
        <f t="shared" si="16"/>
        <v>2512</v>
      </c>
      <c r="K44" s="233">
        <f t="shared" si="16"/>
        <v>2139</v>
      </c>
      <c r="L44" s="292">
        <f t="shared" si="16"/>
        <v>8852</v>
      </c>
      <c r="M44" s="233">
        <f t="shared" si="16"/>
        <v>1921</v>
      </c>
      <c r="N44" s="233">
        <f t="shared" si="16"/>
        <v>2249</v>
      </c>
      <c r="O44" s="233">
        <f t="shared" si="16"/>
        <v>2481</v>
      </c>
      <c r="P44" s="233">
        <f t="shared" si="16"/>
        <v>2323</v>
      </c>
      <c r="Q44" s="292">
        <f t="shared" si="16"/>
        <v>8974</v>
      </c>
      <c r="R44" s="273">
        <f t="shared" si="16"/>
        <v>2175</v>
      </c>
      <c r="S44" s="273">
        <v>2336</v>
      </c>
      <c r="T44" s="273">
        <f t="shared" si="16"/>
        <v>0</v>
      </c>
      <c r="U44" s="273">
        <f t="shared" si="16"/>
        <v>0</v>
      </c>
      <c r="V44" s="292">
        <f t="shared" si="16"/>
        <v>0</v>
      </c>
      <c r="W44" s="719"/>
    </row>
    <row r="45" spans="2:23">
      <c r="B45" s="194" t="s">
        <v>748</v>
      </c>
      <c r="C45" s="732">
        <f t="shared" ref="C45:G45" si="17">SUM(C46:C47)</f>
        <v>849</v>
      </c>
      <c r="D45" s="732">
        <f t="shared" si="17"/>
        <v>973</v>
      </c>
      <c r="E45" s="732">
        <f t="shared" si="17"/>
        <v>1012</v>
      </c>
      <c r="F45" s="732">
        <f t="shared" si="17"/>
        <v>942</v>
      </c>
      <c r="G45" s="733">
        <f t="shared" si="17"/>
        <v>3776</v>
      </c>
      <c r="H45" s="732">
        <f>SUM(H46:H47)</f>
        <v>855</v>
      </c>
      <c r="I45" s="732">
        <f t="shared" ref="I45:V45" si="18">SUM(I46:I47)</f>
        <v>773</v>
      </c>
      <c r="J45" s="732">
        <f t="shared" si="18"/>
        <v>1016</v>
      </c>
      <c r="K45" s="732">
        <f t="shared" si="18"/>
        <v>811</v>
      </c>
      <c r="L45" s="733">
        <f t="shared" si="18"/>
        <v>3455</v>
      </c>
      <c r="M45" s="732">
        <f t="shared" si="18"/>
        <v>727</v>
      </c>
      <c r="N45" s="732">
        <f t="shared" si="18"/>
        <v>912</v>
      </c>
      <c r="O45" s="732">
        <f t="shared" si="18"/>
        <v>1018</v>
      </c>
      <c r="P45" s="732">
        <f t="shared" si="18"/>
        <v>911</v>
      </c>
      <c r="Q45" s="733">
        <f t="shared" si="18"/>
        <v>3568</v>
      </c>
      <c r="R45" s="732">
        <f t="shared" si="18"/>
        <v>837</v>
      </c>
      <c r="S45" s="732">
        <v>949</v>
      </c>
      <c r="T45" s="732">
        <f t="shared" si="18"/>
        <v>0</v>
      </c>
      <c r="U45" s="732">
        <f t="shared" si="18"/>
        <v>0</v>
      </c>
      <c r="V45" s="733">
        <f t="shared" si="18"/>
        <v>0</v>
      </c>
      <c r="W45" s="719"/>
    </row>
    <row r="46" spans="2:23" s="722" customFormat="1" ht="13">
      <c r="B46" s="753" t="s">
        <v>749</v>
      </c>
      <c r="C46" s="720">
        <v>744</v>
      </c>
      <c r="D46" s="720">
        <v>854</v>
      </c>
      <c r="E46" s="720">
        <v>881</v>
      </c>
      <c r="F46" s="720">
        <v>822</v>
      </c>
      <c r="G46" s="721">
        <v>3301</v>
      </c>
      <c r="H46" s="720">
        <v>751</v>
      </c>
      <c r="I46" s="720">
        <v>679</v>
      </c>
      <c r="J46" s="720">
        <v>891</v>
      </c>
      <c r="K46" s="720">
        <v>716</v>
      </c>
      <c r="L46" s="721">
        <v>3037</v>
      </c>
      <c r="M46" s="720">
        <v>641</v>
      </c>
      <c r="N46" s="720">
        <v>806</v>
      </c>
      <c r="O46" s="720">
        <v>899</v>
      </c>
      <c r="P46" s="720">
        <v>814</v>
      </c>
      <c r="Q46" s="721">
        <v>3160</v>
      </c>
      <c r="R46" s="720">
        <v>744</v>
      </c>
      <c r="S46" s="720">
        <v>842</v>
      </c>
      <c r="T46" s="720"/>
      <c r="U46" s="720"/>
      <c r="V46" s="721"/>
      <c r="W46" s="719"/>
    </row>
    <row r="47" spans="2:23" s="722" customFormat="1" ht="13">
      <c r="B47" s="756" t="s">
        <v>737</v>
      </c>
      <c r="C47" s="726">
        <v>105</v>
      </c>
      <c r="D47" s="726">
        <v>119</v>
      </c>
      <c r="E47" s="726">
        <v>131</v>
      </c>
      <c r="F47" s="726">
        <v>120</v>
      </c>
      <c r="G47" s="727">
        <v>475</v>
      </c>
      <c r="H47" s="726">
        <v>104</v>
      </c>
      <c r="I47" s="726">
        <v>94</v>
      </c>
      <c r="J47" s="726">
        <v>125</v>
      </c>
      <c r="K47" s="726">
        <v>95</v>
      </c>
      <c r="L47" s="727">
        <v>418</v>
      </c>
      <c r="M47" s="726">
        <v>86</v>
      </c>
      <c r="N47" s="726">
        <v>106</v>
      </c>
      <c r="O47" s="726">
        <v>119</v>
      </c>
      <c r="P47" s="726">
        <v>97</v>
      </c>
      <c r="Q47" s="727">
        <v>408</v>
      </c>
      <c r="R47" s="726">
        <v>93</v>
      </c>
      <c r="S47" s="726">
        <v>107</v>
      </c>
      <c r="T47" s="726"/>
      <c r="U47" s="726"/>
      <c r="V47" s="727"/>
      <c r="W47" s="719"/>
    </row>
    <row r="48" spans="2:23">
      <c r="B48" s="759" t="s">
        <v>750</v>
      </c>
      <c r="C48" s="702">
        <f t="shared" ref="C48:G48" si="19">SUM(C49:C50)</f>
        <v>1387</v>
      </c>
      <c r="D48" s="702">
        <f t="shared" si="19"/>
        <v>1507</v>
      </c>
      <c r="E48" s="702">
        <f t="shared" si="19"/>
        <v>1607</v>
      </c>
      <c r="F48" s="702">
        <f t="shared" si="19"/>
        <v>1538</v>
      </c>
      <c r="G48" s="703">
        <f t="shared" si="19"/>
        <v>6039</v>
      </c>
      <c r="H48" s="702">
        <f>SUM(H49:H50)</f>
        <v>1358</v>
      </c>
      <c r="I48" s="702">
        <f t="shared" ref="I48:V48" si="20">SUM(I49:I50)</f>
        <v>1214</v>
      </c>
      <c r="J48" s="702">
        <f t="shared" si="20"/>
        <v>1495</v>
      </c>
      <c r="K48" s="702">
        <f t="shared" si="20"/>
        <v>1327</v>
      </c>
      <c r="L48" s="703">
        <f t="shared" si="20"/>
        <v>5394</v>
      </c>
      <c r="M48" s="702">
        <f t="shared" si="20"/>
        <v>1192</v>
      </c>
      <c r="N48" s="702">
        <f t="shared" si="20"/>
        <v>1336</v>
      </c>
      <c r="O48" s="702">
        <f t="shared" si="20"/>
        <v>1462</v>
      </c>
      <c r="P48" s="702">
        <f t="shared" si="20"/>
        <v>1411</v>
      </c>
      <c r="Q48" s="703">
        <f t="shared" si="20"/>
        <v>5401</v>
      </c>
      <c r="R48" s="702">
        <f t="shared" si="20"/>
        <v>1335</v>
      </c>
      <c r="S48" s="702">
        <v>1386</v>
      </c>
      <c r="T48" s="702">
        <f t="shared" si="20"/>
        <v>0</v>
      </c>
      <c r="U48" s="702">
        <f t="shared" si="20"/>
        <v>0</v>
      </c>
      <c r="V48" s="703">
        <f t="shared" si="20"/>
        <v>0</v>
      </c>
      <c r="W48" s="719"/>
    </row>
    <row r="49" spans="2:23" s="722" customFormat="1" ht="13">
      <c r="B49" s="753" t="s">
        <v>751</v>
      </c>
      <c r="C49" s="720">
        <v>1351</v>
      </c>
      <c r="D49" s="720">
        <v>1475</v>
      </c>
      <c r="E49" s="720">
        <v>1562</v>
      </c>
      <c r="F49" s="720">
        <v>1505</v>
      </c>
      <c r="G49" s="721">
        <v>5893</v>
      </c>
      <c r="H49" s="720">
        <v>1322</v>
      </c>
      <c r="I49" s="720">
        <v>1182</v>
      </c>
      <c r="J49" s="720">
        <v>1471</v>
      </c>
      <c r="K49" s="720">
        <v>1296</v>
      </c>
      <c r="L49" s="721">
        <v>5271</v>
      </c>
      <c r="M49" s="720">
        <v>1174</v>
      </c>
      <c r="N49" s="720">
        <v>1317</v>
      </c>
      <c r="O49" s="720">
        <v>1443</v>
      </c>
      <c r="P49" s="720">
        <v>1385</v>
      </c>
      <c r="Q49" s="721">
        <v>5319</v>
      </c>
      <c r="R49" s="720">
        <v>1317</v>
      </c>
      <c r="S49" s="720">
        <v>1370</v>
      </c>
      <c r="T49" s="720"/>
      <c r="U49" s="720"/>
      <c r="V49" s="721"/>
      <c r="W49" s="719"/>
    </row>
    <row r="50" spans="2:23" s="722" customFormat="1" ht="13">
      <c r="B50" s="753" t="s">
        <v>752</v>
      </c>
      <c r="C50" s="720">
        <v>36</v>
      </c>
      <c r="D50" s="720">
        <v>32</v>
      </c>
      <c r="E50" s="720">
        <v>45</v>
      </c>
      <c r="F50" s="720">
        <v>33</v>
      </c>
      <c r="G50" s="721">
        <v>146</v>
      </c>
      <c r="H50" s="720">
        <v>36</v>
      </c>
      <c r="I50" s="720">
        <v>32</v>
      </c>
      <c r="J50" s="720">
        <v>24</v>
      </c>
      <c r="K50" s="720">
        <v>31</v>
      </c>
      <c r="L50" s="721">
        <v>123</v>
      </c>
      <c r="M50" s="720">
        <v>18</v>
      </c>
      <c r="N50" s="720">
        <v>19</v>
      </c>
      <c r="O50" s="720">
        <v>19</v>
      </c>
      <c r="P50" s="720">
        <v>26</v>
      </c>
      <c r="Q50" s="721">
        <v>82</v>
      </c>
      <c r="R50" s="720">
        <v>18</v>
      </c>
      <c r="S50" s="720">
        <v>16</v>
      </c>
      <c r="T50" s="720"/>
      <c r="U50" s="720"/>
      <c r="V50" s="721"/>
      <c r="W50" s="719"/>
    </row>
    <row r="51" spans="2:23" s="730" customFormat="1">
      <c r="B51" s="195" t="s">
        <v>129</v>
      </c>
      <c r="C51" s="238">
        <v>0</v>
      </c>
      <c r="D51" s="238">
        <v>0</v>
      </c>
      <c r="E51" s="238">
        <v>1</v>
      </c>
      <c r="F51" s="238">
        <v>1</v>
      </c>
      <c r="G51" s="294">
        <v>2</v>
      </c>
      <c r="H51" s="238">
        <v>0</v>
      </c>
      <c r="I51" s="238">
        <v>1</v>
      </c>
      <c r="J51" s="238">
        <v>1</v>
      </c>
      <c r="K51" s="238">
        <v>1</v>
      </c>
      <c r="L51" s="294">
        <v>3</v>
      </c>
      <c r="M51" s="238">
        <v>2</v>
      </c>
      <c r="N51" s="238">
        <v>1</v>
      </c>
      <c r="O51" s="238">
        <v>1</v>
      </c>
      <c r="P51" s="238">
        <v>1</v>
      </c>
      <c r="Q51" s="294">
        <v>5</v>
      </c>
      <c r="R51" s="238">
        <v>3</v>
      </c>
      <c r="S51" s="238">
        <v>1</v>
      </c>
      <c r="T51" s="238"/>
      <c r="U51" s="238"/>
      <c r="V51" s="294"/>
      <c r="W51" s="731"/>
    </row>
    <row r="52" spans="2:23" ht="6" customHeight="1" thickBot="1">
      <c r="B52" s="196"/>
      <c r="C52" s="700"/>
      <c r="D52" s="700"/>
      <c r="E52" s="700"/>
      <c r="F52" s="700"/>
      <c r="G52" s="701"/>
      <c r="H52" s="700"/>
      <c r="I52" s="700"/>
      <c r="J52" s="700"/>
      <c r="K52" s="700"/>
      <c r="L52" s="701"/>
      <c r="M52" s="700"/>
      <c r="N52" s="700"/>
      <c r="O52" s="700"/>
      <c r="P52" s="700"/>
      <c r="Q52" s="701"/>
      <c r="R52" s="700"/>
      <c r="S52" s="700"/>
      <c r="T52" s="700"/>
      <c r="U52" s="700"/>
      <c r="V52" s="701"/>
      <c r="W52" s="719"/>
    </row>
    <row r="53" spans="2:23" ht="13" thickBot="1">
      <c r="B53" s="707" t="s">
        <v>232</v>
      </c>
      <c r="C53" s="233">
        <f t="shared" ref="C53:G53" si="21">SUM(C54:C56)</f>
        <v>184</v>
      </c>
      <c r="D53" s="233">
        <f t="shared" si="21"/>
        <v>179</v>
      </c>
      <c r="E53" s="233">
        <f t="shared" si="21"/>
        <v>180</v>
      </c>
      <c r="F53" s="233">
        <f t="shared" si="21"/>
        <v>193</v>
      </c>
      <c r="G53" s="292">
        <f t="shared" si="21"/>
        <v>736</v>
      </c>
      <c r="H53" s="273">
        <f>SUM(H54:H56)</f>
        <v>204</v>
      </c>
      <c r="I53" s="233">
        <f t="shared" ref="I53:V53" si="22">SUM(I54:I56)</f>
        <v>192</v>
      </c>
      <c r="J53" s="233">
        <f t="shared" si="22"/>
        <v>177</v>
      </c>
      <c r="K53" s="233">
        <f t="shared" si="22"/>
        <v>169</v>
      </c>
      <c r="L53" s="292">
        <f t="shared" si="22"/>
        <v>742</v>
      </c>
      <c r="M53" s="233">
        <f t="shared" si="22"/>
        <v>156</v>
      </c>
      <c r="N53" s="233">
        <f t="shared" si="22"/>
        <v>174</v>
      </c>
      <c r="O53" s="233">
        <f t="shared" si="22"/>
        <v>166</v>
      </c>
      <c r="P53" s="233">
        <f t="shared" si="22"/>
        <v>158</v>
      </c>
      <c r="Q53" s="292">
        <f t="shared" si="22"/>
        <v>654</v>
      </c>
      <c r="R53" s="273">
        <f t="shared" si="22"/>
        <v>160</v>
      </c>
      <c r="S53" s="273">
        <v>179</v>
      </c>
      <c r="T53" s="273">
        <f t="shared" si="22"/>
        <v>0</v>
      </c>
      <c r="U53" s="273">
        <f t="shared" si="22"/>
        <v>0</v>
      </c>
      <c r="V53" s="292">
        <f t="shared" si="22"/>
        <v>0</v>
      </c>
      <c r="W53" s="719"/>
    </row>
    <row r="54" spans="2:23">
      <c r="B54" s="704" t="s">
        <v>778</v>
      </c>
      <c r="C54" s="705">
        <v>19</v>
      </c>
      <c r="D54" s="705">
        <v>19</v>
      </c>
      <c r="E54" s="705">
        <v>22</v>
      </c>
      <c r="F54" s="705">
        <v>36</v>
      </c>
      <c r="G54" s="706">
        <v>96</v>
      </c>
      <c r="H54" s="705">
        <v>39</v>
      </c>
      <c r="I54" s="705">
        <v>26</v>
      </c>
      <c r="J54" s="705">
        <v>20</v>
      </c>
      <c r="K54" s="705">
        <v>17</v>
      </c>
      <c r="L54" s="706">
        <v>102</v>
      </c>
      <c r="M54" s="705">
        <v>13</v>
      </c>
      <c r="N54" s="705">
        <v>12</v>
      </c>
      <c r="O54" s="705">
        <v>12</v>
      </c>
      <c r="P54" s="705">
        <v>13</v>
      </c>
      <c r="Q54" s="706">
        <v>50</v>
      </c>
      <c r="R54" s="705">
        <v>23</v>
      </c>
      <c r="S54" s="705">
        <v>27</v>
      </c>
      <c r="T54" s="705"/>
      <c r="U54" s="705"/>
      <c r="V54" s="706"/>
      <c r="W54" s="719"/>
    </row>
    <row r="55" spans="2:23">
      <c r="B55" s="195" t="s">
        <v>779</v>
      </c>
      <c r="C55" s="702">
        <v>110</v>
      </c>
      <c r="D55" s="702">
        <v>113</v>
      </c>
      <c r="E55" s="702">
        <v>111</v>
      </c>
      <c r="F55" s="702">
        <v>107</v>
      </c>
      <c r="G55" s="703">
        <v>441</v>
      </c>
      <c r="H55" s="702">
        <v>110</v>
      </c>
      <c r="I55" s="702">
        <v>122</v>
      </c>
      <c r="J55" s="702">
        <v>119</v>
      </c>
      <c r="K55" s="702">
        <v>112</v>
      </c>
      <c r="L55" s="703">
        <v>463</v>
      </c>
      <c r="M55" s="702">
        <v>102</v>
      </c>
      <c r="N55" s="702">
        <v>110</v>
      </c>
      <c r="O55" s="702">
        <v>101</v>
      </c>
      <c r="P55" s="702">
        <v>100</v>
      </c>
      <c r="Q55" s="703">
        <v>413</v>
      </c>
      <c r="R55" s="702">
        <v>94</v>
      </c>
      <c r="S55" s="702">
        <v>102</v>
      </c>
      <c r="T55" s="702"/>
      <c r="U55" s="702"/>
      <c r="V55" s="703"/>
      <c r="W55" s="719"/>
    </row>
    <row r="56" spans="2:23">
      <c r="B56" s="195" t="s">
        <v>735</v>
      </c>
      <c r="C56" s="702">
        <v>55</v>
      </c>
      <c r="D56" s="702">
        <v>47</v>
      </c>
      <c r="E56" s="702">
        <v>47</v>
      </c>
      <c r="F56" s="702">
        <v>50</v>
      </c>
      <c r="G56" s="703">
        <v>199</v>
      </c>
      <c r="H56" s="702">
        <v>55</v>
      </c>
      <c r="I56" s="702">
        <v>44</v>
      </c>
      <c r="J56" s="702">
        <v>38</v>
      </c>
      <c r="K56" s="702">
        <v>40</v>
      </c>
      <c r="L56" s="703">
        <v>177</v>
      </c>
      <c r="M56" s="702">
        <v>41</v>
      </c>
      <c r="N56" s="702">
        <v>52</v>
      </c>
      <c r="O56" s="702">
        <v>53</v>
      </c>
      <c r="P56" s="702">
        <v>45</v>
      </c>
      <c r="Q56" s="703">
        <v>191</v>
      </c>
      <c r="R56" s="702">
        <v>43</v>
      </c>
      <c r="S56" s="702">
        <v>50</v>
      </c>
      <c r="T56" s="702"/>
      <c r="U56" s="702"/>
      <c r="V56" s="703"/>
      <c r="W56" s="719"/>
    </row>
    <row r="57" spans="2:23" ht="6" customHeight="1" thickBot="1">
      <c r="B57" s="196"/>
      <c r="C57" s="700"/>
      <c r="D57" s="700"/>
      <c r="E57" s="700"/>
      <c r="F57" s="700"/>
      <c r="G57" s="701"/>
      <c r="H57" s="700"/>
      <c r="I57" s="700"/>
      <c r="J57" s="700"/>
      <c r="K57" s="700"/>
      <c r="L57" s="701"/>
      <c r="M57" s="700"/>
      <c r="N57" s="700"/>
      <c r="O57" s="700"/>
      <c r="P57" s="700"/>
      <c r="Q57" s="701"/>
      <c r="R57" s="700"/>
      <c r="S57" s="700"/>
      <c r="T57" s="700"/>
      <c r="U57" s="700"/>
      <c r="V57" s="701"/>
      <c r="W57" s="719"/>
    </row>
    <row r="58" spans="2:23" ht="13" thickBot="1">
      <c r="B58" s="707" t="s">
        <v>373</v>
      </c>
      <c r="C58" s="273">
        <f t="shared" ref="C58:V58" si="23">C7+C21+C44+C53</f>
        <v>10221</v>
      </c>
      <c r="D58" s="273">
        <f t="shared" si="23"/>
        <v>10768</v>
      </c>
      <c r="E58" s="273">
        <f t="shared" si="23"/>
        <v>11431</v>
      </c>
      <c r="F58" s="273">
        <f t="shared" si="23"/>
        <v>10873</v>
      </c>
      <c r="G58" s="292">
        <f t="shared" si="23"/>
        <v>43293</v>
      </c>
      <c r="H58" s="273">
        <f t="shared" si="23"/>
        <v>9416</v>
      </c>
      <c r="I58" s="273">
        <f t="shared" si="23"/>
        <v>8483</v>
      </c>
      <c r="J58" s="273">
        <f t="shared" si="23"/>
        <v>10467</v>
      </c>
      <c r="K58" s="273">
        <f t="shared" si="23"/>
        <v>9894</v>
      </c>
      <c r="L58" s="292">
        <f t="shared" si="23"/>
        <v>38260</v>
      </c>
      <c r="M58" s="273">
        <f t="shared" si="23"/>
        <v>8397</v>
      </c>
      <c r="N58" s="273">
        <f t="shared" si="23"/>
        <v>9259</v>
      </c>
      <c r="O58" s="273">
        <f t="shared" si="23"/>
        <v>10703</v>
      </c>
      <c r="P58" s="273">
        <f t="shared" si="23"/>
        <v>10564</v>
      </c>
      <c r="Q58" s="292">
        <f t="shared" si="23"/>
        <v>38923</v>
      </c>
      <c r="R58" s="273">
        <f t="shared" si="23"/>
        <v>9644</v>
      </c>
      <c r="S58" s="273">
        <v>9792</v>
      </c>
      <c r="T58" s="273">
        <f t="shared" si="23"/>
        <v>0</v>
      </c>
      <c r="U58" s="273">
        <f t="shared" si="23"/>
        <v>0</v>
      </c>
      <c r="V58" s="292">
        <f t="shared" si="23"/>
        <v>0</v>
      </c>
      <c r="W58" s="719"/>
    </row>
    <row r="59" spans="2:23">
      <c r="B59" s="580" t="s">
        <v>621</v>
      </c>
      <c r="C59" s="14"/>
      <c r="D59" s="14"/>
      <c r="E59" s="14"/>
      <c r="F59" s="14"/>
      <c r="G59" s="14"/>
      <c r="H59" s="14"/>
      <c r="I59" s="14"/>
      <c r="J59" s="14"/>
      <c r="K59" s="14"/>
      <c r="L59" s="14"/>
      <c r="M59" s="14"/>
      <c r="N59" s="14"/>
      <c r="O59" s="14"/>
      <c r="P59" s="14"/>
      <c r="Q59" s="14"/>
      <c r="R59" s="14"/>
      <c r="S59" s="14"/>
      <c r="T59" s="14"/>
      <c r="U59" s="14"/>
      <c r="V59" s="14"/>
    </row>
    <row r="60" spans="2:23">
      <c r="C60" s="14"/>
      <c r="D60" s="14"/>
      <c r="E60" s="14"/>
      <c r="F60" s="14"/>
      <c r="G60" s="14"/>
      <c r="H60" s="14"/>
      <c r="I60" s="14"/>
      <c r="J60" s="14"/>
      <c r="K60" s="14"/>
      <c r="L60" s="14"/>
      <c r="M60" s="14"/>
      <c r="N60" s="14"/>
      <c r="O60" s="14"/>
      <c r="P60" s="14"/>
      <c r="Q60" s="14"/>
      <c r="R60" s="14"/>
      <c r="S60" s="14"/>
      <c r="T60" s="14"/>
      <c r="U60" s="14"/>
      <c r="V60" s="14"/>
    </row>
    <row r="61" spans="2:23">
      <c r="C61" s="14"/>
      <c r="D61" s="14"/>
      <c r="E61" s="14"/>
      <c r="F61" s="14"/>
      <c r="G61" s="14"/>
      <c r="H61" s="14"/>
      <c r="I61" s="14"/>
      <c r="J61" s="14"/>
      <c r="K61" s="14"/>
      <c r="L61" s="14"/>
      <c r="M61" s="14"/>
      <c r="N61" s="14"/>
      <c r="O61" s="14"/>
      <c r="P61" s="14"/>
      <c r="Q61" s="14"/>
      <c r="R61" s="14"/>
      <c r="S61" s="14"/>
      <c r="T61" s="14"/>
      <c r="U61" s="14"/>
      <c r="V61" s="14"/>
    </row>
    <row r="62" spans="2:23">
      <c r="B62" s="274"/>
      <c r="C62" s="14"/>
      <c r="D62" s="274"/>
      <c r="E62" s="274"/>
      <c r="F62" s="274"/>
      <c r="G62" s="274"/>
      <c r="H62" s="274"/>
      <c r="I62" s="274"/>
      <c r="J62" s="274"/>
      <c r="K62" s="274"/>
      <c r="L62" s="274"/>
      <c r="M62" s="274"/>
      <c r="N62" s="274"/>
      <c r="O62" s="274"/>
      <c r="P62" s="274"/>
      <c r="Q62" s="274"/>
      <c r="R62" s="274"/>
      <c r="S62" s="274"/>
      <c r="T62" s="274"/>
      <c r="U62" s="274"/>
      <c r="V62" s="274"/>
    </row>
    <row r="63" spans="2:23">
      <c r="C63" s="14"/>
      <c r="D63" s="14"/>
      <c r="E63" s="14"/>
      <c r="F63" s="14"/>
      <c r="G63" s="14"/>
      <c r="H63" s="14"/>
      <c r="I63" s="14"/>
      <c r="J63" s="14"/>
      <c r="K63" s="14"/>
      <c r="L63" s="14"/>
      <c r="M63" s="14"/>
      <c r="N63" s="14"/>
      <c r="O63" s="14"/>
      <c r="P63" s="14"/>
      <c r="Q63" s="14"/>
      <c r="R63" s="14"/>
    </row>
    <row r="64" spans="2:23">
      <c r="C64" s="14"/>
      <c r="D64" s="14"/>
      <c r="E64" s="14"/>
      <c r="F64" s="14"/>
      <c r="G64" s="14"/>
      <c r="H64" s="14"/>
      <c r="I64" s="14"/>
      <c r="J64" s="14"/>
      <c r="K64" s="14"/>
      <c r="L64" s="14"/>
      <c r="M64" s="14"/>
      <c r="N64" s="14"/>
      <c r="O64" s="14"/>
      <c r="P64" s="14"/>
      <c r="Q64" s="14"/>
      <c r="R64" s="14"/>
      <c r="S64" s="14"/>
      <c r="T64" s="14"/>
      <c r="U64" s="14"/>
      <c r="V64" s="14"/>
    </row>
    <row r="65" spans="3:22">
      <c r="C65" s="14"/>
      <c r="D65" s="14"/>
      <c r="E65" s="14"/>
      <c r="F65" s="14"/>
      <c r="G65" s="14"/>
      <c r="H65" s="14"/>
      <c r="I65" s="14"/>
      <c r="J65" s="14"/>
      <c r="K65" s="14"/>
      <c r="L65" s="14"/>
      <c r="M65" s="14"/>
      <c r="N65" s="14"/>
      <c r="O65" s="14"/>
      <c r="P65" s="14"/>
      <c r="Q65" s="14"/>
      <c r="R65" s="14"/>
      <c r="S65" s="14"/>
      <c r="T65" s="14"/>
      <c r="U65" s="14"/>
      <c r="V65" s="14"/>
    </row>
    <row r="66" spans="3:22">
      <c r="C66" s="14"/>
      <c r="D66" s="14"/>
      <c r="E66" s="14"/>
      <c r="F66" s="14"/>
      <c r="G66" s="14"/>
      <c r="H66" s="14"/>
      <c r="I66" s="14"/>
      <c r="J66" s="14"/>
      <c r="K66" s="14"/>
      <c r="L66" s="14"/>
      <c r="M66" s="14"/>
      <c r="N66" s="14"/>
      <c r="O66" s="14"/>
      <c r="P66" s="14"/>
      <c r="Q66" s="14"/>
      <c r="R66" s="14"/>
      <c r="S66" s="14"/>
      <c r="T66" s="14"/>
      <c r="U66" s="14"/>
      <c r="V66" s="14"/>
    </row>
    <row r="67" spans="3:22">
      <c r="C67" s="14"/>
      <c r="D67" s="14"/>
      <c r="E67" s="14"/>
      <c r="F67" s="14"/>
      <c r="G67" s="14"/>
      <c r="H67" s="14"/>
      <c r="I67" s="14"/>
      <c r="J67" s="14"/>
      <c r="K67" s="14"/>
      <c r="L67" s="14"/>
      <c r="M67" s="14"/>
      <c r="N67" s="14"/>
      <c r="O67" s="14"/>
      <c r="P67" s="14"/>
      <c r="Q67" s="14"/>
      <c r="R67" s="14"/>
      <c r="S67" s="14"/>
      <c r="T67" s="14"/>
      <c r="U67" s="14"/>
      <c r="V67" s="14"/>
    </row>
    <row r="68" spans="3:22">
      <c r="C68" s="14"/>
      <c r="D68" s="14"/>
      <c r="E68" s="14"/>
      <c r="F68" s="14"/>
      <c r="G68" s="14"/>
      <c r="H68" s="14"/>
      <c r="M68" s="14"/>
      <c r="R68" s="14"/>
    </row>
    <row r="69" spans="3:22">
      <c r="C69" s="14"/>
      <c r="D69" s="14"/>
      <c r="E69" s="14"/>
      <c r="F69" s="14"/>
      <c r="G69" s="14"/>
      <c r="H69" s="14"/>
      <c r="M69" s="14"/>
      <c r="R69" s="14"/>
    </row>
    <row r="70" spans="3:22">
      <c r="C70" s="14"/>
      <c r="D70" s="14"/>
      <c r="E70" s="14"/>
      <c r="F70" s="14"/>
      <c r="G70" s="14"/>
      <c r="H70" s="14"/>
      <c r="M70" s="14"/>
      <c r="R70" s="14"/>
    </row>
    <row r="72" spans="3:22">
      <c r="C72" s="734"/>
      <c r="D72" s="734"/>
      <c r="E72" s="734"/>
      <c r="F72" s="734"/>
      <c r="G72" s="734"/>
      <c r="H72" s="734"/>
      <c r="M72" s="734"/>
      <c r="R72" s="734"/>
    </row>
    <row r="73" spans="3:22">
      <c r="C73" s="734"/>
      <c r="D73" s="734"/>
      <c r="E73" s="734"/>
      <c r="F73" s="734"/>
      <c r="G73" s="734"/>
      <c r="H73" s="734"/>
      <c r="M73" s="734"/>
      <c r="R73" s="734"/>
    </row>
    <row r="74" spans="3:22">
      <c r="C74" s="734"/>
      <c r="D74" s="734"/>
      <c r="E74" s="734"/>
      <c r="F74" s="734"/>
      <c r="G74" s="734"/>
      <c r="H74" s="734"/>
      <c r="M74" s="734"/>
      <c r="R74" s="734"/>
    </row>
    <row r="75" spans="3:22">
      <c r="C75" s="734"/>
      <c r="D75" s="734"/>
      <c r="E75" s="734"/>
      <c r="F75" s="734"/>
      <c r="G75" s="734"/>
      <c r="H75" s="734"/>
      <c r="M75" s="734"/>
      <c r="R75" s="734"/>
    </row>
    <row r="76" spans="3:22">
      <c r="C76" s="734"/>
      <c r="D76" s="734"/>
      <c r="E76" s="734"/>
      <c r="F76" s="734"/>
      <c r="G76" s="734"/>
      <c r="H76" s="734"/>
      <c r="M76" s="734"/>
      <c r="R76" s="734"/>
    </row>
    <row r="77" spans="3:22">
      <c r="C77" s="734"/>
      <c r="D77" s="734"/>
      <c r="E77" s="734"/>
      <c r="F77" s="734"/>
      <c r="G77" s="734"/>
      <c r="H77" s="734"/>
      <c r="M77" s="734"/>
      <c r="R77" s="734"/>
    </row>
    <row r="79" spans="3:22">
      <c r="C79" s="734"/>
      <c r="D79" s="734"/>
      <c r="E79" s="734"/>
      <c r="F79" s="734"/>
      <c r="G79" s="734"/>
      <c r="H79" s="734"/>
      <c r="M79" s="734"/>
      <c r="R79" s="734"/>
    </row>
    <row r="80" spans="3:22">
      <c r="C80" s="734"/>
      <c r="D80" s="734"/>
      <c r="E80" s="734"/>
      <c r="F80" s="734"/>
      <c r="G80" s="734"/>
      <c r="H80" s="734"/>
      <c r="M80" s="734"/>
      <c r="R80" s="734"/>
    </row>
    <row r="81" spans="3:18">
      <c r="C81" s="734"/>
      <c r="D81" s="734"/>
      <c r="E81" s="734"/>
      <c r="F81" s="734"/>
      <c r="G81" s="734"/>
      <c r="H81" s="734"/>
      <c r="M81" s="734"/>
      <c r="R81" s="734"/>
    </row>
    <row r="83" spans="3:18">
      <c r="C83" s="734"/>
      <c r="D83" s="734"/>
      <c r="E83" s="734"/>
      <c r="F83" s="734"/>
      <c r="G83" s="734"/>
      <c r="H83" s="734"/>
      <c r="M83" s="734"/>
      <c r="R83" s="734"/>
    </row>
    <row r="85" spans="3:18">
      <c r="C85" s="734"/>
      <c r="D85" s="734"/>
      <c r="E85" s="734"/>
      <c r="F85" s="734"/>
      <c r="G85" s="734"/>
      <c r="H85" s="734"/>
      <c r="M85" s="734"/>
      <c r="R85" s="734"/>
    </row>
  </sheetData>
  <pageMargins left="0.70866141732283472" right="0.70866141732283472" top="0.74803149606299213" bottom="0.74803149606299213" header="0.31496062992125984" footer="0.31496062992125984"/>
  <pageSetup paperSize="9" scale="67" orientation="landscape" r:id="rId1"/>
  <ignoredErrors>
    <ignoredError sqref="C38:F38 G38:R38 C48:R48"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W43"/>
  <sheetViews>
    <sheetView view="pageBreakPreview" zoomScale="80" zoomScaleNormal="100" zoomScaleSheetLayoutView="80" workbookViewId="0">
      <pane xSplit="2" ySplit="4" topLeftCell="C5" activePane="bottomRight" state="frozen"/>
      <selection pane="topRight" activeCell="C1" sqref="C1"/>
      <selection pane="bottomLeft" activeCell="A5" sqref="A5"/>
      <selection pane="bottomRight" activeCell="F2" sqref="F2"/>
    </sheetView>
  </sheetViews>
  <sheetFormatPr defaultColWidth="9.453125" defaultRowHeight="12.5" outlineLevelCol="1"/>
  <cols>
    <col min="1" max="1" width="1.26953125" customWidth="1"/>
    <col min="2" max="2" width="49.54296875" customWidth="1"/>
    <col min="3" max="3" width="8.26953125" customWidth="1"/>
    <col min="8" max="8" width="8.26953125" customWidth="1"/>
    <col min="9" max="12" width="9.453125" customWidth="1"/>
    <col min="13" max="13" width="8.26953125" customWidth="1"/>
    <col min="14" max="17" width="9.453125" customWidth="1"/>
    <col min="19" max="19" width="9.453125" customWidth="1"/>
    <col min="20" max="22" width="9.453125" hidden="1" customWidth="1" outlineLevel="1"/>
    <col min="23" max="23" width="9.453125" collapsed="1"/>
  </cols>
  <sheetData>
    <row r="2" spans="2:22" ht="15.5">
      <c r="B2" s="512" t="s">
        <v>781</v>
      </c>
    </row>
    <row r="3" spans="2:22" ht="10" customHeight="1">
      <c r="B3" s="13"/>
    </row>
    <row r="4" spans="2:22" ht="26.25" customHeight="1">
      <c r="B4" s="45" t="s">
        <v>160</v>
      </c>
      <c r="C4" s="493" t="s">
        <v>510</v>
      </c>
      <c r="D4" s="493" t="s">
        <v>511</v>
      </c>
      <c r="E4" s="493" t="s">
        <v>512</v>
      </c>
      <c r="F4" s="493" t="s">
        <v>513</v>
      </c>
      <c r="G4" s="493" t="s">
        <v>514</v>
      </c>
      <c r="H4" s="493" t="s">
        <v>565</v>
      </c>
      <c r="I4" s="493" t="s">
        <v>566</v>
      </c>
      <c r="J4" s="493" t="s">
        <v>567</v>
      </c>
      <c r="K4" s="493" t="s">
        <v>568</v>
      </c>
      <c r="L4" s="493" t="s">
        <v>569</v>
      </c>
      <c r="M4" s="493" t="s">
        <v>666</v>
      </c>
      <c r="N4" s="493" t="s">
        <v>667</v>
      </c>
      <c r="O4" s="493" t="s">
        <v>668</v>
      </c>
      <c r="P4" s="493" t="s">
        <v>669</v>
      </c>
      <c r="Q4" s="493" t="s">
        <v>670</v>
      </c>
      <c r="R4" s="493" t="s">
        <v>715</v>
      </c>
      <c r="S4" s="493" t="s">
        <v>717</v>
      </c>
      <c r="T4" s="493" t="s">
        <v>718</v>
      </c>
      <c r="U4" s="493" t="s">
        <v>719</v>
      </c>
      <c r="V4" s="493" t="s">
        <v>720</v>
      </c>
    </row>
    <row r="5" spans="2:22" s="86" customFormat="1" ht="7" customHeight="1" thickBot="1">
      <c r="B5" s="212"/>
      <c r="C5" s="213"/>
      <c r="D5" s="213"/>
      <c r="E5" s="213"/>
      <c r="F5" s="213"/>
      <c r="G5" s="213"/>
      <c r="H5" s="213"/>
      <c r="I5" s="213"/>
      <c r="J5" s="213"/>
      <c r="K5" s="213"/>
      <c r="L5" s="213"/>
      <c r="M5" s="213"/>
      <c r="N5" s="213"/>
      <c r="O5" s="213"/>
      <c r="P5" s="213"/>
      <c r="Q5" s="213"/>
      <c r="R5" s="213"/>
      <c r="S5" s="213"/>
      <c r="T5" s="213"/>
      <c r="U5" s="213"/>
      <c r="V5" s="213"/>
    </row>
    <row r="6" spans="2:22" s="13" customFormat="1" ht="11" thickBot="1">
      <c r="B6" s="215" t="s">
        <v>611</v>
      </c>
      <c r="C6" s="245"/>
      <c r="D6" s="245"/>
      <c r="E6" s="245"/>
      <c r="F6" s="245"/>
      <c r="G6" s="372"/>
      <c r="H6" s="245"/>
      <c r="I6" s="245"/>
      <c r="J6" s="245"/>
      <c r="K6" s="245"/>
      <c r="L6" s="372"/>
      <c r="M6" s="245"/>
      <c r="N6" s="245"/>
      <c r="O6" s="245"/>
      <c r="P6" s="245"/>
      <c r="Q6" s="372"/>
      <c r="R6" s="245"/>
      <c r="S6" s="245"/>
      <c r="T6" s="245"/>
      <c r="U6" s="245"/>
      <c r="V6" s="372"/>
    </row>
    <row r="7" spans="2:22" s="103" customFormat="1" ht="13.5" customHeight="1">
      <c r="B7" s="211" t="s">
        <v>790</v>
      </c>
      <c r="C7" s="243">
        <v>5.8112885075742069</v>
      </c>
      <c r="D7" s="243">
        <v>5.3506207876279808</v>
      </c>
      <c r="E7" s="243">
        <v>5.3956360514499853</v>
      </c>
      <c r="F7" s="243">
        <v>5.5971865909330276</v>
      </c>
      <c r="G7" s="367">
        <v>22.154731937585201</v>
      </c>
      <c r="H7" s="243">
        <v>5.6935550506570207</v>
      </c>
      <c r="I7" s="243">
        <v>4.9742691811732263</v>
      </c>
      <c r="J7" s="243">
        <v>5.4425645877685245</v>
      </c>
      <c r="K7" s="243">
        <v>5.6523033066083848</v>
      </c>
      <c r="L7" s="367">
        <v>21.762692126207156</v>
      </c>
      <c r="M7" s="243">
        <v>5.8063362175711148</v>
      </c>
      <c r="N7" s="243">
        <v>5.7609343027521653</v>
      </c>
      <c r="O7" s="243">
        <v>5.6269158801597783</v>
      </c>
      <c r="P7" s="243">
        <v>5.8796380231051524</v>
      </c>
      <c r="Q7" s="367">
        <v>21.762692126207156</v>
      </c>
      <c r="R7" s="243">
        <v>6.2107093409599079</v>
      </c>
      <c r="S7" s="243">
        <v>5.6682714770132518</v>
      </c>
      <c r="T7" s="243"/>
      <c r="U7" s="243"/>
      <c r="V7" s="367"/>
    </row>
    <row r="8" spans="2:22" s="13" customFormat="1" ht="13.5" customHeight="1">
      <c r="B8" s="211" t="s">
        <v>791</v>
      </c>
      <c r="C8" s="243">
        <v>5.2411328001972439</v>
      </c>
      <c r="D8" s="243">
        <v>5.0493300721767458</v>
      </c>
      <c r="E8" s="243">
        <v>5.0796746747646448</v>
      </c>
      <c r="F8" s="243">
        <v>5.2353848603527169</v>
      </c>
      <c r="G8" s="367">
        <v>20.60552240749135</v>
      </c>
      <c r="H8" s="243">
        <v>5.1803772897110001</v>
      </c>
      <c r="I8" s="243">
        <v>4.6118623997489996</v>
      </c>
      <c r="J8" s="243">
        <v>4.9030299960630011</v>
      </c>
      <c r="K8" s="243">
        <v>5.1587569061900007</v>
      </c>
      <c r="L8" s="367">
        <v>19.854026591713001</v>
      </c>
      <c r="M8" s="243">
        <v>5.1934762067179996</v>
      </c>
      <c r="N8" s="243">
        <v>4.6207296874600017</v>
      </c>
      <c r="O8" s="243">
        <v>4.6954979631010003</v>
      </c>
      <c r="P8" s="243">
        <v>5.1859647305089993</v>
      </c>
      <c r="Q8" s="367">
        <v>19.695668587788003</v>
      </c>
      <c r="R8" s="243">
        <v>4.9420437742699566</v>
      </c>
      <c r="S8" s="243">
        <v>4.4579950725369768</v>
      </c>
      <c r="T8" s="243"/>
      <c r="U8" s="243"/>
      <c r="V8" s="367"/>
    </row>
    <row r="9" spans="2:22" s="13" customFormat="1" ht="13.5" customHeight="1">
      <c r="B9" s="211" t="s">
        <v>792</v>
      </c>
      <c r="C9" s="243">
        <v>1.9520517729999998</v>
      </c>
      <c r="D9" s="243">
        <v>1.9132666369999998</v>
      </c>
      <c r="E9" s="243">
        <v>1.9173446389999995</v>
      </c>
      <c r="F9" s="243">
        <v>2.2814950470000004</v>
      </c>
      <c r="G9" s="367">
        <v>8.0641580959999999</v>
      </c>
      <c r="H9" s="243">
        <v>2.6436587630000004</v>
      </c>
      <c r="I9" s="243">
        <v>2.4156717971999999</v>
      </c>
      <c r="J9" s="243">
        <v>1.8283363828000008</v>
      </c>
      <c r="K9" s="243">
        <v>2.1383587959999995</v>
      </c>
      <c r="L9" s="367">
        <v>9.0260257390000014</v>
      </c>
      <c r="M9" s="243">
        <v>1.873165773</v>
      </c>
      <c r="N9" s="243">
        <v>1.9813694590000002</v>
      </c>
      <c r="O9" s="243">
        <v>1.5409765690000001</v>
      </c>
      <c r="P9" s="243">
        <v>1.7291761070000002</v>
      </c>
      <c r="Q9" s="367">
        <v>7.1246879080000003</v>
      </c>
      <c r="R9" s="243">
        <v>1.7087527</v>
      </c>
      <c r="S9" s="243">
        <v>1.6076786649999999</v>
      </c>
      <c r="T9" s="243"/>
      <c r="U9" s="243"/>
      <c r="V9" s="367"/>
    </row>
    <row r="10" spans="2:22" s="13" customFormat="1" ht="13.5" customHeight="1">
      <c r="B10" s="211" t="s">
        <v>798</v>
      </c>
      <c r="C10" s="243">
        <v>7.1931845731972439</v>
      </c>
      <c r="D10" s="243">
        <v>6.9625967091767453</v>
      </c>
      <c r="E10" s="243">
        <v>6.9970193137646444</v>
      </c>
      <c r="F10" s="243">
        <v>7.5168799073527168</v>
      </c>
      <c r="G10" s="367">
        <v>28.66968050349135</v>
      </c>
      <c r="H10" s="243">
        <v>7.8240360527110004</v>
      </c>
      <c r="I10" s="243">
        <v>7.0275341969489995</v>
      </c>
      <c r="J10" s="243">
        <v>6.7313663788630018</v>
      </c>
      <c r="K10" s="243">
        <v>7.2971157021900002</v>
      </c>
      <c r="L10" s="367">
        <v>28.880052330713003</v>
      </c>
      <c r="M10" s="243">
        <v>7.0666419797179998</v>
      </c>
      <c r="N10" s="243">
        <v>6.6020991464600023</v>
      </c>
      <c r="O10" s="243">
        <v>6.2364745321010009</v>
      </c>
      <c r="P10" s="243">
        <v>6.915140837509</v>
      </c>
      <c r="Q10" s="367">
        <v>26.820356495788005</v>
      </c>
      <c r="R10" s="243">
        <v>6.6507964742699563</v>
      </c>
      <c r="S10" s="243">
        <v>6.0656737375369767</v>
      </c>
      <c r="T10" s="243"/>
      <c r="U10" s="243"/>
      <c r="V10" s="367"/>
    </row>
    <row r="11" spans="2:22" s="13" customFormat="1" ht="13.5" customHeight="1">
      <c r="B11" s="211" t="s">
        <v>793</v>
      </c>
      <c r="C11" s="243">
        <v>2.8006976150089784</v>
      </c>
      <c r="D11" s="243">
        <v>3.2152913914333991</v>
      </c>
      <c r="E11" s="243">
        <v>2.9126273206905537</v>
      </c>
      <c r="F11" s="243">
        <v>2.982343345741437</v>
      </c>
      <c r="G11" s="367">
        <v>11.91095967287437</v>
      </c>
      <c r="H11" s="243">
        <v>3.0034160640424998</v>
      </c>
      <c r="I11" s="243">
        <v>2.7828491700725997</v>
      </c>
      <c r="J11" s="243">
        <v>2.7924256569150905</v>
      </c>
      <c r="K11" s="243">
        <v>3.3130576755817596</v>
      </c>
      <c r="L11" s="367">
        <v>11.891748566611948</v>
      </c>
      <c r="M11" s="243">
        <v>2.6551905201329005</v>
      </c>
      <c r="N11" s="243">
        <v>2.6378511494941161</v>
      </c>
      <c r="O11" s="243">
        <v>2.949805091593849</v>
      </c>
      <c r="P11" s="243">
        <v>3.1854228294052529</v>
      </c>
      <c r="Q11" s="367">
        <v>11.428269590626115</v>
      </c>
      <c r="R11" s="243">
        <v>2.990840810311493</v>
      </c>
      <c r="S11" s="243">
        <v>2.7321831271925801</v>
      </c>
      <c r="T11" s="243"/>
      <c r="U11" s="243"/>
      <c r="V11" s="367"/>
    </row>
    <row r="12" spans="2:22" s="13" customFormat="1" ht="13.5" customHeight="1">
      <c r="B12" s="735" t="s">
        <v>794</v>
      </c>
      <c r="C12" s="243">
        <v>0.44460554026801324</v>
      </c>
      <c r="D12" s="243">
        <v>0.32727874888839997</v>
      </c>
      <c r="E12" s="243">
        <v>0.21371953150878734</v>
      </c>
      <c r="F12" s="243">
        <v>0.3402393742975649</v>
      </c>
      <c r="G12" s="367">
        <v>1.3258431949627654</v>
      </c>
      <c r="H12" s="243">
        <v>0.44912302057750009</v>
      </c>
      <c r="I12" s="243">
        <v>0.28632653207260006</v>
      </c>
      <c r="J12" s="243">
        <v>0.26998153921508999</v>
      </c>
      <c r="K12" s="243">
        <v>0.38720007018176</v>
      </c>
      <c r="L12" s="367">
        <v>1.3926311620469503</v>
      </c>
      <c r="M12" s="243">
        <v>0.40550398713289998</v>
      </c>
      <c r="N12" s="243">
        <v>0.42891557838944816</v>
      </c>
      <c r="O12" s="243">
        <v>0.35357780087242607</v>
      </c>
      <c r="P12" s="243">
        <v>0.42633566594012562</v>
      </c>
      <c r="Q12" s="367">
        <v>1.6143330323348999</v>
      </c>
      <c r="R12" s="243">
        <v>0.58267142899741875</v>
      </c>
      <c r="S12" s="243">
        <v>0.37987703483674212</v>
      </c>
      <c r="T12" s="243"/>
      <c r="U12" s="243"/>
      <c r="V12" s="367"/>
    </row>
    <row r="13" spans="2:22" s="13" customFormat="1" ht="13.5" customHeight="1">
      <c r="B13" s="211" t="s">
        <v>795</v>
      </c>
      <c r="C13" s="243">
        <v>3.2326199999999998</v>
      </c>
      <c r="D13" s="243">
        <v>3.2270659999999998</v>
      </c>
      <c r="E13" s="243">
        <v>3.170966</v>
      </c>
      <c r="F13" s="243">
        <v>3.170966</v>
      </c>
      <c r="G13" s="367">
        <v>3.170966</v>
      </c>
      <c r="H13" s="243">
        <v>3.170966</v>
      </c>
      <c r="I13" s="243">
        <v>3.1960160000000002</v>
      </c>
      <c r="J13" s="243">
        <v>3.1893394513325863</v>
      </c>
      <c r="K13" s="243">
        <v>3.1893394513325863</v>
      </c>
      <c r="L13" s="367">
        <v>3.1893394513325863</v>
      </c>
      <c r="M13" s="243">
        <v>3.2093394513325859</v>
      </c>
      <c r="N13" s="243">
        <v>3.2987394513325858</v>
      </c>
      <c r="O13" s="243">
        <v>3.3005504513325858</v>
      </c>
      <c r="P13" s="243">
        <v>3.3040504513325852</v>
      </c>
      <c r="Q13" s="367">
        <v>3.3040504513325852</v>
      </c>
      <c r="R13" s="243">
        <v>3.3756504513325853</v>
      </c>
      <c r="S13" s="243">
        <v>3.3786504513325899</v>
      </c>
      <c r="T13" s="243"/>
      <c r="U13" s="243"/>
      <c r="V13" s="367"/>
    </row>
    <row r="14" spans="2:22" s="176" customFormat="1" ht="13.5" customHeight="1">
      <c r="B14" s="735" t="s">
        <v>796</v>
      </c>
      <c r="C14" s="736">
        <v>513.56000000000006</v>
      </c>
      <c r="D14" s="736">
        <v>508.00600000000003</v>
      </c>
      <c r="E14" s="736">
        <v>508.00600000000003</v>
      </c>
      <c r="F14" s="736">
        <v>508.00600000000003</v>
      </c>
      <c r="G14" s="737">
        <v>508.00600000000003</v>
      </c>
      <c r="H14" s="736">
        <v>508.00600000000003</v>
      </c>
      <c r="I14" s="736">
        <v>539.05600000000004</v>
      </c>
      <c r="J14" s="736">
        <v>532.25600000000009</v>
      </c>
      <c r="K14" s="736">
        <v>532.25600000000009</v>
      </c>
      <c r="L14" s="737">
        <v>532.25600000000009</v>
      </c>
      <c r="M14" s="736">
        <v>552.25600000000009</v>
      </c>
      <c r="N14" s="736">
        <v>641.65600000000006</v>
      </c>
      <c r="O14" s="736">
        <v>643.4670000000001</v>
      </c>
      <c r="P14" s="736">
        <v>649.46699999999998</v>
      </c>
      <c r="Q14" s="737">
        <v>649.46699999999998</v>
      </c>
      <c r="R14" s="736">
        <v>649.46699999999998</v>
      </c>
      <c r="S14" s="736">
        <v>652.46699999999998</v>
      </c>
      <c r="T14" s="736"/>
      <c r="U14" s="736"/>
      <c r="V14" s="737"/>
    </row>
    <row r="15" spans="2:22" s="176" customFormat="1" ht="9" customHeight="1" thickBot="1">
      <c r="B15" s="735"/>
      <c r="C15" s="736"/>
      <c r="D15" s="736"/>
      <c r="E15" s="736"/>
      <c r="F15" s="736"/>
      <c r="G15" s="737"/>
      <c r="H15" s="736"/>
      <c r="I15" s="736"/>
      <c r="J15" s="736"/>
      <c r="K15" s="736"/>
      <c r="L15" s="737"/>
      <c r="M15" s="736"/>
      <c r="N15" s="736"/>
      <c r="O15" s="736"/>
      <c r="P15" s="736"/>
      <c r="Q15" s="737"/>
      <c r="R15" s="736"/>
      <c r="S15" s="736"/>
      <c r="T15" s="736"/>
      <c r="U15" s="736"/>
      <c r="V15" s="737"/>
    </row>
    <row r="16" spans="2:22" s="13" customFormat="1" ht="11" thickBot="1">
      <c r="B16" s="215" t="s">
        <v>232</v>
      </c>
      <c r="C16" s="245"/>
      <c r="D16" s="245"/>
      <c r="E16" s="245"/>
      <c r="F16" s="245"/>
      <c r="G16" s="372"/>
      <c r="H16" s="245"/>
      <c r="I16" s="245"/>
      <c r="J16" s="245"/>
      <c r="K16" s="245"/>
      <c r="L16" s="372"/>
      <c r="M16" s="245"/>
      <c r="N16" s="245"/>
      <c r="O16" s="245"/>
      <c r="P16" s="245"/>
      <c r="Q16" s="372"/>
      <c r="R16" s="245"/>
      <c r="S16" s="245"/>
      <c r="T16" s="245"/>
      <c r="U16" s="245"/>
      <c r="V16" s="372"/>
    </row>
    <row r="17" spans="2:22" s="13" customFormat="1" ht="10.5">
      <c r="B17" s="738"/>
      <c r="C17" s="739"/>
      <c r="D17" s="739"/>
      <c r="E17" s="739"/>
      <c r="F17" s="739"/>
      <c r="G17" s="740"/>
      <c r="H17" s="739"/>
      <c r="I17" s="739"/>
      <c r="J17" s="739"/>
      <c r="K17" s="739"/>
      <c r="L17" s="740"/>
      <c r="M17" s="739"/>
      <c r="N17" s="739"/>
      <c r="O17" s="739"/>
      <c r="P17" s="739"/>
      <c r="Q17" s="740"/>
      <c r="R17" s="739"/>
      <c r="S17" s="739"/>
      <c r="T17" s="739"/>
      <c r="U17" s="739"/>
      <c r="V17" s="740"/>
    </row>
    <row r="18" spans="2:22" s="13" customFormat="1" ht="10">
      <c r="B18" s="741" t="s">
        <v>782</v>
      </c>
      <c r="C18" s="742">
        <v>90</v>
      </c>
      <c r="D18" s="742">
        <v>91</v>
      </c>
      <c r="E18" s="742">
        <v>92</v>
      </c>
      <c r="F18" s="742">
        <v>92</v>
      </c>
      <c r="G18" s="743"/>
      <c r="H18" s="742">
        <v>91</v>
      </c>
      <c r="I18" s="742">
        <v>91</v>
      </c>
      <c r="J18" s="742">
        <v>92</v>
      </c>
      <c r="K18" s="742">
        <v>92</v>
      </c>
      <c r="L18" s="743"/>
      <c r="M18" s="742">
        <v>90</v>
      </c>
      <c r="N18" s="742">
        <v>91</v>
      </c>
      <c r="O18" s="742">
        <v>92</v>
      </c>
      <c r="P18" s="742">
        <v>92</v>
      </c>
      <c r="Q18" s="743"/>
      <c r="R18" s="742">
        <v>90</v>
      </c>
      <c r="S18" s="742">
        <v>91</v>
      </c>
      <c r="T18" s="742"/>
      <c r="U18" s="742"/>
      <c r="V18" s="743"/>
    </row>
    <row r="19" spans="2:22" s="13" customFormat="1" ht="13.5" customHeight="1">
      <c r="B19" s="214" t="s">
        <v>783</v>
      </c>
      <c r="C19" s="282">
        <v>18766.373047207198</v>
      </c>
      <c r="D19" s="282">
        <v>17831.05707634813</v>
      </c>
      <c r="E19" s="282">
        <v>17694.309045683796</v>
      </c>
      <c r="F19" s="282">
        <v>18730.535070444439</v>
      </c>
      <c r="G19" s="374">
        <v>18253.932676383905</v>
      </c>
      <c r="H19" s="282">
        <v>20260.204421689115</v>
      </c>
      <c r="I19" s="282">
        <v>18782.291698210156</v>
      </c>
      <c r="J19" s="282">
        <v>16885.408877010075</v>
      </c>
      <c r="K19" s="282">
        <v>16272.040218322294</v>
      </c>
      <c r="L19" s="374">
        <v>18041.946622080359</v>
      </c>
      <c r="M19" s="282">
        <v>16151.300370517314</v>
      </c>
      <c r="N19" s="282">
        <v>17817.297937309562</v>
      </c>
      <c r="O19" s="282">
        <v>16925.244272032105</v>
      </c>
      <c r="P19" s="282">
        <v>15847.165288448754</v>
      </c>
      <c r="Q19" s="374">
        <v>16685.076233441006</v>
      </c>
      <c r="R19" s="282">
        <v>16647.578676806501</v>
      </c>
      <c r="S19" s="282">
        <v>18569.135291153172</v>
      </c>
      <c r="T19" s="282"/>
      <c r="U19" s="282"/>
      <c r="V19" s="374"/>
    </row>
    <row r="20" spans="2:22" s="13" customFormat="1" ht="13.5" customHeight="1">
      <c r="B20" s="211" t="s">
        <v>784</v>
      </c>
      <c r="C20" s="243">
        <v>17790.413703703704</v>
      </c>
      <c r="D20" s="243">
        <v>16926.463186813184</v>
      </c>
      <c r="E20" s="243">
        <v>16726.664456521736</v>
      </c>
      <c r="F20" s="243">
        <v>17522.759601449292</v>
      </c>
      <c r="G20" s="367">
        <v>17239.431223744294</v>
      </c>
      <c r="H20" s="243">
        <v>19141.109761904754</v>
      </c>
      <c r="I20" s="243">
        <v>17775.524780219777</v>
      </c>
      <c r="J20" s="243">
        <v>15947.406123188375</v>
      </c>
      <c r="K20" s="243">
        <v>15246.743297101484</v>
      </c>
      <c r="L20" s="367">
        <v>17019.87838797814</v>
      </c>
      <c r="M20" s="243">
        <v>14777.245148148148</v>
      </c>
      <c r="N20" s="243">
        <v>16764.092838827844</v>
      </c>
      <c r="O20" s="243">
        <v>15960.730235507246</v>
      </c>
      <c r="P20" s="243">
        <v>14885.278514492731</v>
      </c>
      <c r="Q20" s="367">
        <v>15598.129634703191</v>
      </c>
      <c r="R20" s="243">
        <v>15392.11922222222</v>
      </c>
      <c r="S20" s="243">
        <v>17143.267820512821</v>
      </c>
      <c r="T20" s="243"/>
      <c r="U20" s="243"/>
      <c r="V20" s="367"/>
    </row>
    <row r="21" spans="2:22" s="13" customFormat="1" ht="13.5" customHeight="1">
      <c r="B21" s="211" t="s">
        <v>198</v>
      </c>
      <c r="C21" s="243">
        <v>975.95934350349512</v>
      </c>
      <c r="D21" s="243">
        <v>904.59388953494465</v>
      </c>
      <c r="E21" s="243">
        <v>967.64458916206024</v>
      </c>
      <c r="F21" s="243">
        <v>1207.7754689951455</v>
      </c>
      <c r="G21" s="367">
        <v>1014.5014526396095</v>
      </c>
      <c r="H21" s="243">
        <v>1119.0946597843629</v>
      </c>
      <c r="I21" s="243">
        <v>1006.7669179903791</v>
      </c>
      <c r="J21" s="243">
        <v>938.00275382170048</v>
      </c>
      <c r="K21" s="243">
        <v>1025.2969212208093</v>
      </c>
      <c r="L21" s="367">
        <v>1022.0682341022197</v>
      </c>
      <c r="M21" s="243">
        <v>1374.055222369167</v>
      </c>
      <c r="N21" s="243">
        <v>1053.2050984817188</v>
      </c>
      <c r="O21" s="243">
        <v>964.51403652486022</v>
      </c>
      <c r="P21" s="243">
        <v>961.88677395602213</v>
      </c>
      <c r="Q21" s="367">
        <v>1086.9465987378155</v>
      </c>
      <c r="R21" s="243">
        <v>1255.4594545842826</v>
      </c>
      <c r="S21" s="243">
        <v>1425.8674706403515</v>
      </c>
      <c r="T21" s="243"/>
      <c r="U21" s="243"/>
      <c r="V21" s="367"/>
    </row>
    <row r="22" spans="2:22" s="13" customFormat="1" ht="9" customHeight="1">
      <c r="B22" s="211"/>
      <c r="C22" s="243"/>
      <c r="D22" s="243"/>
      <c r="E22" s="243"/>
      <c r="F22" s="243"/>
      <c r="G22" s="367"/>
      <c r="H22" s="243"/>
      <c r="I22" s="243"/>
      <c r="J22" s="243"/>
      <c r="K22" s="243"/>
      <c r="L22" s="367"/>
      <c r="M22" s="243"/>
      <c r="N22" s="243"/>
      <c r="O22" s="243"/>
      <c r="P22" s="243"/>
      <c r="Q22" s="367"/>
      <c r="R22" s="243"/>
      <c r="S22" s="243"/>
      <c r="T22" s="243"/>
      <c r="U22" s="243"/>
      <c r="V22" s="367"/>
    </row>
    <row r="23" spans="2:22" s="13" customFormat="1" ht="13.5" customHeight="1">
      <c r="B23" s="214" t="s">
        <v>785</v>
      </c>
      <c r="C23" s="745">
        <v>18766.373047207202</v>
      </c>
      <c r="D23" s="745">
        <v>17831.057076348134</v>
      </c>
      <c r="E23" s="745">
        <v>17694.172306553366</v>
      </c>
      <c r="F23" s="745">
        <v>18730.535070444428</v>
      </c>
      <c r="G23" s="746">
        <v>18253.898210630483</v>
      </c>
      <c r="H23" s="745">
        <v>20260.204421689115</v>
      </c>
      <c r="I23" s="745">
        <v>18782.291698210171</v>
      </c>
      <c r="J23" s="745">
        <v>16884.725181357924</v>
      </c>
      <c r="K23" s="745">
        <v>16272.587174844009</v>
      </c>
      <c r="L23" s="746">
        <v>18041.912250495665</v>
      </c>
      <c r="M23" s="745">
        <v>16151.300370517327</v>
      </c>
      <c r="N23" s="745">
        <v>17817.297937309562</v>
      </c>
      <c r="O23" s="745">
        <v>16925.244272032105</v>
      </c>
      <c r="P23" s="745">
        <v>15847.165288448776</v>
      </c>
      <c r="Q23" s="746">
        <v>16685.076233441014</v>
      </c>
      <c r="R23" s="745">
        <v>16223.591805432019</v>
      </c>
      <c r="S23" s="745">
        <v>17993.298602327159</v>
      </c>
      <c r="T23" s="745"/>
      <c r="U23" s="745"/>
      <c r="V23" s="746"/>
    </row>
    <row r="24" spans="2:22" s="13" customFormat="1" ht="13.5" customHeight="1">
      <c r="B24" s="211" t="s">
        <v>784</v>
      </c>
      <c r="C24" s="243">
        <v>17790.413703703707</v>
      </c>
      <c r="D24" s="243">
        <v>16926.463186813187</v>
      </c>
      <c r="E24" s="243">
        <v>16726.527717391305</v>
      </c>
      <c r="F24" s="243">
        <v>17522.759601449281</v>
      </c>
      <c r="G24" s="367">
        <v>17239.396757990871</v>
      </c>
      <c r="H24" s="243">
        <v>19141.109761904754</v>
      </c>
      <c r="I24" s="243">
        <v>17775.524780219792</v>
      </c>
      <c r="J24" s="243">
        <v>15946.722427536224</v>
      </c>
      <c r="K24" s="243">
        <v>15247.2902536232</v>
      </c>
      <c r="L24" s="367">
        <v>17019.844016393443</v>
      </c>
      <c r="M24" s="243">
        <v>14777.24514814816</v>
      </c>
      <c r="N24" s="243">
        <v>16764.092838827844</v>
      </c>
      <c r="O24" s="243">
        <v>15960.730235507246</v>
      </c>
      <c r="P24" s="243">
        <v>14885.278514492753</v>
      </c>
      <c r="Q24" s="367">
        <v>15598.1296347032</v>
      </c>
      <c r="R24" s="243">
        <v>15392.119222222229</v>
      </c>
      <c r="S24" s="243">
        <v>17143.26782051281</v>
      </c>
      <c r="T24" s="243"/>
      <c r="U24" s="243"/>
      <c r="V24" s="367"/>
    </row>
    <row r="25" spans="2:22" s="13" customFormat="1" ht="13.5" customHeight="1">
      <c r="B25" s="211" t="s">
        <v>198</v>
      </c>
      <c r="C25" s="243">
        <v>975.95934350349512</v>
      </c>
      <c r="D25" s="243">
        <v>904.59388953494465</v>
      </c>
      <c r="E25" s="243">
        <v>967.64458916206024</v>
      </c>
      <c r="F25" s="243">
        <v>1207.7754689951455</v>
      </c>
      <c r="G25" s="367">
        <v>1014.5014526396095</v>
      </c>
      <c r="H25" s="243">
        <v>1119.0946597843629</v>
      </c>
      <c r="I25" s="243">
        <v>1006.7669179903791</v>
      </c>
      <c r="J25" s="243">
        <v>938.00275382170048</v>
      </c>
      <c r="K25" s="243">
        <v>1025.2969212208093</v>
      </c>
      <c r="L25" s="367">
        <v>1022.0682341022197</v>
      </c>
      <c r="M25" s="243">
        <v>1374.055222369167</v>
      </c>
      <c r="N25" s="243">
        <v>1053.2050984817188</v>
      </c>
      <c r="O25" s="243">
        <v>964.51403652486022</v>
      </c>
      <c r="P25" s="243">
        <v>961.88677395602213</v>
      </c>
      <c r="Q25" s="367">
        <v>1086.9465987378155</v>
      </c>
      <c r="R25" s="243">
        <v>831.47258320979051</v>
      </c>
      <c r="S25" s="243">
        <v>850.03078181434739</v>
      </c>
      <c r="T25" s="243"/>
      <c r="U25" s="243"/>
      <c r="V25" s="367"/>
    </row>
    <row r="26" spans="2:22" s="13" customFormat="1" ht="9" customHeight="1">
      <c r="B26" s="211"/>
      <c r="C26" s="243"/>
      <c r="D26" s="243"/>
      <c r="E26" s="243"/>
      <c r="F26" s="243"/>
      <c r="G26" s="367"/>
      <c r="H26" s="243"/>
      <c r="I26" s="243"/>
      <c r="J26" s="243"/>
      <c r="K26" s="243"/>
      <c r="L26" s="367"/>
      <c r="M26" s="243"/>
      <c r="N26" s="243"/>
      <c r="O26" s="243"/>
      <c r="P26" s="243"/>
      <c r="Q26" s="367"/>
      <c r="R26" s="243"/>
      <c r="S26" s="243"/>
      <c r="T26" s="243"/>
      <c r="U26" s="243"/>
      <c r="V26" s="367"/>
    </row>
    <row r="27" spans="2:22" s="13" customFormat="1" ht="13.5" customHeight="1">
      <c r="B27" s="744" t="s">
        <v>786</v>
      </c>
      <c r="C27" s="745">
        <v>1638.3915555555557</v>
      </c>
      <c r="D27" s="745">
        <v>1550.7556043956042</v>
      </c>
      <c r="E27" s="745">
        <v>1792.8185869565214</v>
      </c>
      <c r="F27" s="745">
        <v>2902.6443478260885</v>
      </c>
      <c r="G27" s="746">
        <v>1974.1276438356167</v>
      </c>
      <c r="H27" s="745">
        <v>3214.4009511846152</v>
      </c>
      <c r="I27" s="745">
        <v>2172.8432967032977</v>
      </c>
      <c r="J27" s="745">
        <v>1624.7793478260858</v>
      </c>
      <c r="K27" s="745">
        <v>1361.6558695652184</v>
      </c>
      <c r="L27" s="746">
        <v>2090.1400725622952</v>
      </c>
      <c r="M27" s="745">
        <v>1067.857888888889</v>
      </c>
      <c r="N27" s="745">
        <v>959.32560439560416</v>
      </c>
      <c r="O27" s="745">
        <v>1031.7883695652179</v>
      </c>
      <c r="P27" s="745">
        <v>1036.9161026956513</v>
      </c>
      <c r="Q27" s="746">
        <v>1023.9086341041094</v>
      </c>
      <c r="R27" s="745">
        <v>1959.9206304000002</v>
      </c>
      <c r="S27" s="745">
        <v>2220.2520429450547</v>
      </c>
      <c r="T27" s="745"/>
      <c r="U27" s="745"/>
      <c r="V27" s="746"/>
    </row>
    <row r="28" spans="2:22" s="13" customFormat="1" ht="13.5" customHeight="1">
      <c r="B28" s="211" t="s">
        <v>784</v>
      </c>
      <c r="C28" s="243">
        <v>1638.3915555555557</v>
      </c>
      <c r="D28" s="243">
        <v>1550.7556043956042</v>
      </c>
      <c r="E28" s="243">
        <v>1792.8185869565214</v>
      </c>
      <c r="F28" s="243">
        <v>2902.6443478260885</v>
      </c>
      <c r="G28" s="367">
        <v>1974.1276438356167</v>
      </c>
      <c r="H28" s="243">
        <v>3212.8630769230767</v>
      </c>
      <c r="I28" s="243">
        <v>2172.8432967032977</v>
      </c>
      <c r="J28" s="243">
        <v>1624.7793478260858</v>
      </c>
      <c r="K28" s="243">
        <v>1361.6558695652184</v>
      </c>
      <c r="L28" s="367">
        <v>2089.7577049180331</v>
      </c>
      <c r="M28" s="243">
        <v>1067.857888888889</v>
      </c>
      <c r="N28" s="243">
        <v>959.32560439560416</v>
      </c>
      <c r="O28" s="243">
        <v>1031.7883695652179</v>
      </c>
      <c r="P28" s="243">
        <v>1035.4461956521729</v>
      </c>
      <c r="Q28" s="367">
        <v>1023.5381369863012</v>
      </c>
      <c r="R28" s="243">
        <v>1958.3147777777779</v>
      </c>
      <c r="S28" s="243">
        <v>2211.4921978021976</v>
      </c>
      <c r="T28" s="243"/>
      <c r="U28" s="243"/>
      <c r="V28" s="367"/>
    </row>
    <row r="29" spans="2:22" s="13" customFormat="1" ht="13.5" customHeight="1">
      <c r="B29" s="211" t="s">
        <v>198</v>
      </c>
      <c r="C29" s="243">
        <v>0</v>
      </c>
      <c r="D29" s="243">
        <v>0</v>
      </c>
      <c r="E29" s="243">
        <v>0</v>
      </c>
      <c r="F29" s="243">
        <v>0</v>
      </c>
      <c r="G29" s="367">
        <v>0</v>
      </c>
      <c r="H29" s="243">
        <v>1.5378742615384615</v>
      </c>
      <c r="I29" s="243">
        <v>0</v>
      </c>
      <c r="J29" s="243">
        <v>0</v>
      </c>
      <c r="K29" s="243">
        <v>0</v>
      </c>
      <c r="L29" s="367">
        <v>0.38236764426229508</v>
      </c>
      <c r="M29" s="243">
        <v>0</v>
      </c>
      <c r="N29" s="243">
        <v>0</v>
      </c>
      <c r="O29" s="243">
        <v>0</v>
      </c>
      <c r="P29" s="243">
        <v>1.4699070434782608</v>
      </c>
      <c r="Q29" s="367">
        <v>0.3704971178082192</v>
      </c>
      <c r="R29" s="243">
        <v>1.6058526222222222</v>
      </c>
      <c r="S29" s="243">
        <v>8.7598451428571433</v>
      </c>
      <c r="T29" s="243"/>
      <c r="U29" s="243"/>
      <c r="V29" s="367"/>
    </row>
    <row r="30" spans="2:22" s="13" customFormat="1" ht="9" customHeight="1">
      <c r="B30" s="211"/>
      <c r="C30" s="243"/>
      <c r="D30" s="243"/>
      <c r="E30" s="243"/>
      <c r="F30" s="243"/>
      <c r="G30" s="367"/>
      <c r="H30" s="243"/>
      <c r="I30" s="243"/>
      <c r="J30" s="243"/>
      <c r="K30" s="243"/>
      <c r="L30" s="367"/>
      <c r="M30" s="243"/>
      <c r="N30" s="243"/>
      <c r="O30" s="243"/>
      <c r="P30" s="243"/>
      <c r="Q30" s="367"/>
      <c r="R30" s="243"/>
      <c r="S30" s="243"/>
      <c r="T30" s="243"/>
      <c r="U30" s="243"/>
      <c r="V30" s="367"/>
    </row>
    <row r="31" spans="2:22" s="13" customFormat="1" ht="13.5" customHeight="1">
      <c r="B31" s="744" t="s">
        <v>787</v>
      </c>
      <c r="C31" s="745">
        <v>9848.000824984978</v>
      </c>
      <c r="D31" s="745">
        <v>10041.73180162286</v>
      </c>
      <c r="E31" s="745">
        <v>9730.3036109011937</v>
      </c>
      <c r="F31" s="745">
        <v>9396.1120269661624</v>
      </c>
      <c r="G31" s="746">
        <v>9752.7339914523964</v>
      </c>
      <c r="H31" s="745">
        <v>9748.8368770979068</v>
      </c>
      <c r="I31" s="745">
        <v>10791.687192715663</v>
      </c>
      <c r="J31" s="745">
        <v>10352.513007444884</v>
      </c>
      <c r="K31" s="745">
        <v>9824.6189139744438</v>
      </c>
      <c r="L31" s="746">
        <v>10178.917560447031</v>
      </c>
      <c r="M31" s="745">
        <v>9595.2728149617669</v>
      </c>
      <c r="N31" s="745">
        <v>10050.223541705171</v>
      </c>
      <c r="O31" s="745">
        <v>9013.74177203211</v>
      </c>
      <c r="P31" s="745">
        <v>8968.5377727096438</v>
      </c>
      <c r="Q31" s="746">
        <v>9404.1496267341681</v>
      </c>
      <c r="R31" s="745">
        <v>8614.6171750320191</v>
      </c>
      <c r="S31" s="745">
        <v>9175.4656802612226</v>
      </c>
      <c r="T31" s="745"/>
      <c r="U31" s="745"/>
      <c r="V31" s="746"/>
    </row>
    <row r="32" spans="2:22" s="13" customFormat="1" ht="13.5" customHeight="1">
      <c r="B32" s="211" t="s">
        <v>784</v>
      </c>
      <c r="C32" s="243">
        <v>8872.0414814814831</v>
      </c>
      <c r="D32" s="243">
        <v>9137.1379120879155</v>
      </c>
      <c r="E32" s="243">
        <v>8762.6590217391331</v>
      </c>
      <c r="F32" s="243">
        <v>8188.3365579710162</v>
      </c>
      <c r="G32" s="367">
        <v>8738.2325388127865</v>
      </c>
      <c r="H32" s="243">
        <v>8631.2800915750831</v>
      </c>
      <c r="I32" s="243">
        <v>9784.9202747252839</v>
      </c>
      <c r="J32" s="243">
        <v>9414.5102536231843</v>
      </c>
      <c r="K32" s="243">
        <v>8799.3219927536338</v>
      </c>
      <c r="L32" s="367">
        <v>9157.2316939890734</v>
      </c>
      <c r="M32" s="243">
        <v>8221.2175925926003</v>
      </c>
      <c r="N32" s="243">
        <v>8997.018443223451</v>
      </c>
      <c r="O32" s="243">
        <v>8049.2277355072501</v>
      </c>
      <c r="P32" s="243">
        <v>8008.1209057971</v>
      </c>
      <c r="Q32" s="367">
        <v>8317.5735251141596</v>
      </c>
      <c r="R32" s="243">
        <v>7784.7504444444503</v>
      </c>
      <c r="S32" s="243">
        <v>8334.1947435897328</v>
      </c>
      <c r="T32" s="243"/>
      <c r="U32" s="243"/>
      <c r="V32" s="367"/>
    </row>
    <row r="33" spans="2:22" s="13" customFormat="1" ht="13.5" customHeight="1">
      <c r="B33" s="211" t="s">
        <v>198</v>
      </c>
      <c r="C33" s="243">
        <v>975.95934350349512</v>
      </c>
      <c r="D33" s="243">
        <v>904.59388953494465</v>
      </c>
      <c r="E33" s="243">
        <v>967.64458916206024</v>
      </c>
      <c r="F33" s="243">
        <v>1207.7754689951455</v>
      </c>
      <c r="G33" s="367">
        <v>1014.5014526396095</v>
      </c>
      <c r="H33" s="243">
        <v>1117.5567855228244</v>
      </c>
      <c r="I33" s="243">
        <v>1006.7669179903791</v>
      </c>
      <c r="J33" s="243">
        <v>938.00275382170048</v>
      </c>
      <c r="K33" s="243">
        <v>1025.2969212208093</v>
      </c>
      <c r="L33" s="367">
        <v>1021.6858664579574</v>
      </c>
      <c r="M33" s="243">
        <v>1374.055222369167</v>
      </c>
      <c r="N33" s="243">
        <v>1053.2050984817188</v>
      </c>
      <c r="O33" s="243">
        <v>964.51403652486022</v>
      </c>
      <c r="P33" s="243">
        <v>960.41686691254381</v>
      </c>
      <c r="Q33" s="367">
        <v>1086.5761016200072</v>
      </c>
      <c r="R33" s="243">
        <v>829.86673058756833</v>
      </c>
      <c r="S33" s="243">
        <v>841.27093667149029</v>
      </c>
      <c r="T33" s="243"/>
      <c r="U33" s="243"/>
      <c r="V33" s="367"/>
    </row>
    <row r="34" spans="2:22" s="13" customFormat="1" ht="9" customHeight="1">
      <c r="B34" s="211"/>
      <c r="C34" s="243"/>
      <c r="D34" s="243"/>
      <c r="E34" s="243"/>
      <c r="F34" s="243"/>
      <c r="G34" s="367"/>
      <c r="H34" s="243"/>
      <c r="I34" s="243"/>
      <c r="J34" s="243"/>
      <c r="K34" s="243"/>
      <c r="L34" s="367"/>
      <c r="M34" s="243"/>
      <c r="N34" s="243"/>
      <c r="O34" s="243"/>
      <c r="P34" s="243"/>
      <c r="Q34" s="367"/>
      <c r="R34" s="243"/>
      <c r="S34" s="243"/>
      <c r="T34" s="243"/>
      <c r="U34" s="243"/>
      <c r="V34" s="367"/>
    </row>
    <row r="35" spans="2:22" s="13" customFormat="1" ht="13.5" customHeight="1">
      <c r="B35" s="744" t="s">
        <v>788</v>
      </c>
      <c r="C35" s="745">
        <v>7279.9806666666691</v>
      </c>
      <c r="D35" s="745">
        <v>6238.5696703296662</v>
      </c>
      <c r="E35" s="745">
        <v>6171.050108695651</v>
      </c>
      <c r="F35" s="745">
        <v>6431.778695652175</v>
      </c>
      <c r="G35" s="746">
        <v>6527.0365753424649</v>
      </c>
      <c r="H35" s="745">
        <v>7296.9665934065933</v>
      </c>
      <c r="I35" s="745">
        <v>5817.7612087912112</v>
      </c>
      <c r="J35" s="745">
        <v>4907.4328260869543</v>
      </c>
      <c r="K35" s="745">
        <v>5086.3123913043473</v>
      </c>
      <c r="L35" s="746">
        <v>5772.8546174863386</v>
      </c>
      <c r="M35" s="745">
        <v>5488.1696666666703</v>
      </c>
      <c r="N35" s="745">
        <v>6807.74879120879</v>
      </c>
      <c r="O35" s="745">
        <v>6879.7141304347797</v>
      </c>
      <c r="P35" s="745">
        <v>5841.7114130434802</v>
      </c>
      <c r="Q35" s="746">
        <v>6257.01797260274</v>
      </c>
      <c r="R35" s="745">
        <v>5649.0540000000001</v>
      </c>
      <c r="S35" s="745">
        <v>6597.5808791208819</v>
      </c>
      <c r="T35" s="745"/>
      <c r="U35" s="745"/>
      <c r="V35" s="746"/>
    </row>
    <row r="36" spans="2:22" s="13" customFormat="1" ht="13.5" customHeight="1">
      <c r="B36" s="211" t="s">
        <v>784</v>
      </c>
      <c r="C36" s="243">
        <v>7279.9806666666691</v>
      </c>
      <c r="D36" s="243">
        <v>6238.5696703296662</v>
      </c>
      <c r="E36" s="243">
        <v>6171.050108695651</v>
      </c>
      <c r="F36" s="243">
        <v>6431.778695652175</v>
      </c>
      <c r="G36" s="367">
        <v>6527.0365753424649</v>
      </c>
      <c r="H36" s="243">
        <v>7296.9665934065933</v>
      </c>
      <c r="I36" s="243">
        <v>5817.7612087912112</v>
      </c>
      <c r="J36" s="243">
        <v>4907.4328260869543</v>
      </c>
      <c r="K36" s="243">
        <v>5086.3123913043473</v>
      </c>
      <c r="L36" s="367">
        <v>5772.8546174863386</v>
      </c>
      <c r="M36" s="243">
        <v>5488.1696666666703</v>
      </c>
      <c r="N36" s="243">
        <v>6807.74879120879</v>
      </c>
      <c r="O36" s="243">
        <v>6879.7141304347797</v>
      </c>
      <c r="P36" s="243">
        <v>5841.7114130434802</v>
      </c>
      <c r="Q36" s="367">
        <v>6257.01797260274</v>
      </c>
      <c r="R36" s="243">
        <v>5649.0540000000001</v>
      </c>
      <c r="S36" s="243">
        <v>6597.5808791208819</v>
      </c>
      <c r="T36" s="243"/>
      <c r="U36" s="243"/>
      <c r="V36" s="367"/>
    </row>
    <row r="37" spans="2:22" s="13" customFormat="1" ht="13.5" customHeight="1">
      <c r="B37" s="211" t="s">
        <v>198</v>
      </c>
      <c r="C37" s="243">
        <v>0</v>
      </c>
      <c r="D37" s="243">
        <v>0</v>
      </c>
      <c r="E37" s="243">
        <v>0</v>
      </c>
      <c r="F37" s="243">
        <v>0</v>
      </c>
      <c r="G37" s="367">
        <v>0</v>
      </c>
      <c r="H37" s="243">
        <v>0</v>
      </c>
      <c r="I37" s="243">
        <v>0</v>
      </c>
      <c r="J37" s="243">
        <v>0</v>
      </c>
      <c r="K37" s="243">
        <v>0</v>
      </c>
      <c r="L37" s="367">
        <v>0</v>
      </c>
      <c r="M37" s="243">
        <v>0</v>
      </c>
      <c r="N37" s="243">
        <v>0</v>
      </c>
      <c r="O37" s="243">
        <v>0</v>
      </c>
      <c r="P37" s="243">
        <v>0</v>
      </c>
      <c r="Q37" s="367">
        <v>0</v>
      </c>
      <c r="R37" s="243">
        <v>0</v>
      </c>
      <c r="S37" s="243">
        <v>0</v>
      </c>
      <c r="T37" s="243"/>
      <c r="U37" s="243"/>
      <c r="V37" s="367"/>
    </row>
    <row r="38" spans="2:22" s="13" customFormat="1" ht="9" customHeight="1">
      <c r="B38" s="211"/>
      <c r="C38" s="243"/>
      <c r="D38" s="243"/>
      <c r="E38" s="243"/>
      <c r="F38" s="243"/>
      <c r="G38" s="367"/>
      <c r="H38" s="243"/>
      <c r="I38" s="243"/>
      <c r="J38" s="243"/>
      <c r="K38" s="243"/>
      <c r="L38" s="367"/>
      <c r="M38" s="243"/>
      <c r="N38" s="243"/>
      <c r="O38" s="243"/>
      <c r="P38" s="243"/>
      <c r="Q38" s="367"/>
      <c r="R38" s="243"/>
      <c r="S38" s="243"/>
      <c r="T38" s="243"/>
      <c r="U38" s="243"/>
      <c r="V38" s="367"/>
    </row>
    <row r="39" spans="2:22" s="13" customFormat="1" ht="13.5" customHeight="1">
      <c r="B39" s="744" t="s">
        <v>789</v>
      </c>
      <c r="C39" s="745">
        <v>208.9</v>
      </c>
      <c r="D39" s="745">
        <v>207.27737380605234</v>
      </c>
      <c r="E39" s="745">
        <v>205.64949737384941</v>
      </c>
      <c r="F39" s="745">
        <v>197.3</v>
      </c>
      <c r="G39" s="746">
        <v>204.75231445135591</v>
      </c>
      <c r="H39" s="745">
        <v>195.45632139762631</v>
      </c>
      <c r="I39" s="745">
        <v>193.74713285308917</v>
      </c>
      <c r="J39" s="745">
        <v>192.19367523640426</v>
      </c>
      <c r="K39" s="745">
        <v>174.04947805393368</v>
      </c>
      <c r="L39" s="746">
        <v>188.83028535389673</v>
      </c>
      <c r="M39" s="745">
        <v>172.59586102058711</v>
      </c>
      <c r="N39" s="745">
        <v>170.97448690829194</v>
      </c>
      <c r="O39" s="745">
        <v>169.417364435265</v>
      </c>
      <c r="P39" s="745">
        <v>171.459</v>
      </c>
      <c r="Q39" s="746">
        <v>171.10392144808708</v>
      </c>
      <c r="R39" s="745">
        <v>169.96071791908739</v>
      </c>
      <c r="S39" s="745">
        <v>168.27092660759246</v>
      </c>
      <c r="T39" s="745"/>
      <c r="U39" s="745"/>
      <c r="V39" s="746"/>
    </row>
    <row r="40" spans="2:22" s="13" customFormat="1" ht="13.5" customHeight="1">
      <c r="B40" s="211" t="s">
        <v>784</v>
      </c>
      <c r="C40" s="243">
        <v>196</v>
      </c>
      <c r="D40" s="243">
        <v>194.45969185000001</v>
      </c>
      <c r="E40" s="243">
        <v>192.92083872000001</v>
      </c>
      <c r="F40" s="243">
        <v>186.3</v>
      </c>
      <c r="G40" s="367">
        <v>192.39492909750686</v>
      </c>
      <c r="H40" s="243">
        <v>184.55815901166667</v>
      </c>
      <c r="I40" s="243">
        <v>182.94058625666668</v>
      </c>
      <c r="J40" s="243">
        <v>181.47342489333334</v>
      </c>
      <c r="K40" s="243">
        <v>163.90369999999999</v>
      </c>
      <c r="L40" s="367">
        <v>178.18874674755463</v>
      </c>
      <c r="M40" s="243">
        <v>162.57374793666665</v>
      </c>
      <c r="N40" s="243">
        <v>161.04821548833331</v>
      </c>
      <c r="O40" s="243">
        <v>159.57982830666666</v>
      </c>
      <c r="P40" s="243">
        <v>162.84899999999999</v>
      </c>
      <c r="Q40" s="367">
        <v>161.50815651493608</v>
      </c>
      <c r="R40" s="243">
        <v>161.46370926999998</v>
      </c>
      <c r="S40" s="243">
        <v>159.9036718983333</v>
      </c>
      <c r="T40" s="243"/>
      <c r="U40" s="243"/>
      <c r="V40" s="367"/>
    </row>
    <row r="41" spans="2:22" s="13" customFormat="1" ht="13.5" customHeight="1">
      <c r="B41" s="211" t="s">
        <v>198</v>
      </c>
      <c r="C41" s="243">
        <v>12.9</v>
      </c>
      <c r="D41" s="243">
        <v>12.81768195605232</v>
      </c>
      <c r="E41" s="243">
        <v>12.728658653849411</v>
      </c>
      <c r="F41" s="243">
        <v>11</v>
      </c>
      <c r="G41" s="367">
        <v>12.357385353849061</v>
      </c>
      <c r="H41" s="243">
        <v>10.898162385959623</v>
      </c>
      <c r="I41" s="243">
        <v>10.806546596422498</v>
      </c>
      <c r="J41" s="243">
        <v>10.720250343070902</v>
      </c>
      <c r="K41" s="243">
        <v>10.145778053933686</v>
      </c>
      <c r="L41" s="367">
        <v>10.641538606342063</v>
      </c>
      <c r="M41" s="243">
        <v>10.022113083920461</v>
      </c>
      <c r="N41" s="243">
        <v>9.9262714199586242</v>
      </c>
      <c r="O41" s="243">
        <v>9.8375361285983374</v>
      </c>
      <c r="P41" s="243">
        <v>8.61</v>
      </c>
      <c r="Q41" s="367">
        <v>9.5957649331510222</v>
      </c>
      <c r="R41" s="243">
        <v>8.4970086490874142</v>
      </c>
      <c r="S41" s="243">
        <v>8.3672547092591429</v>
      </c>
      <c r="T41" s="243"/>
      <c r="U41" s="243"/>
      <c r="V41" s="367"/>
    </row>
    <row r="42" spans="2:22" s="13" customFormat="1" ht="9" customHeight="1" thickBot="1">
      <c r="B42" s="110"/>
      <c r="C42" s="244"/>
      <c r="D42" s="244"/>
      <c r="E42" s="244"/>
      <c r="F42" s="244"/>
      <c r="G42" s="371"/>
      <c r="H42" s="244"/>
      <c r="I42" s="244"/>
      <c r="J42" s="244"/>
      <c r="K42" s="244"/>
      <c r="L42" s="371"/>
      <c r="M42" s="244"/>
      <c r="N42" s="244"/>
      <c r="O42" s="244"/>
      <c r="P42" s="244"/>
      <c r="Q42" s="371"/>
      <c r="R42" s="244"/>
      <c r="S42" s="244"/>
      <c r="T42" s="244"/>
      <c r="U42" s="244"/>
      <c r="V42" s="371"/>
    </row>
    <row r="43" spans="2:22" ht="4.5" customHeight="1" thickBot="1">
      <c r="B43" s="123"/>
      <c r="C43" s="747"/>
      <c r="H43" s="747"/>
      <c r="M43" s="747"/>
    </row>
  </sheetData>
  <pageMargins left="0.70866141732283472" right="0.70866141732283472" top="0.74803149606299213" bottom="0.74803149606299213" header="0.31496062992125984" footer="0.31496062992125984"/>
  <pageSetup paperSize="9" scale="6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
  <sheetViews>
    <sheetView view="pageBreakPreview" zoomScale="60" zoomScaleNormal="100" workbookViewId="0">
      <selection activeCell="B2" sqref="B2"/>
    </sheetView>
  </sheetViews>
  <sheetFormatPr defaultRowHeight="12.5"/>
  <cols>
    <col min="16" max="16" width="1" customWidth="1"/>
  </cols>
  <sheetData>
    <row r="4" spans="1:1" ht="37.5">
      <c r="A4" s="694" t="s">
        <v>738</v>
      </c>
    </row>
  </sheetData>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2:AL72"/>
  <sheetViews>
    <sheetView showGridLines="0" view="pageBreakPreview" zoomScale="80" zoomScaleNormal="85" zoomScaleSheetLayoutView="80" workbookViewId="0">
      <pane xSplit="2" ySplit="5" topLeftCell="AB6" activePane="bottomRight" state="frozen"/>
      <selection activeCell="B2" sqref="B2"/>
      <selection pane="topRight" activeCell="B2" sqref="B2"/>
      <selection pane="bottomLeft" activeCell="B2" sqref="B2"/>
      <selection pane="bottomRight"/>
    </sheetView>
  </sheetViews>
  <sheetFormatPr defaultColWidth="9.1796875" defaultRowHeight="12.5" outlineLevelRow="1" outlineLevelCol="1"/>
  <cols>
    <col min="1" max="1" width="1.26953125" style="376" customWidth="1"/>
    <col min="2" max="2" width="105" style="376" customWidth="1"/>
    <col min="3" max="6" width="8.453125" style="376" hidden="1" customWidth="1" outlineLevel="1"/>
    <col min="7" max="7" width="11.7265625" style="376" customWidth="1" collapsed="1"/>
    <col min="8" max="11" width="8.453125" style="376" hidden="1" customWidth="1" outlineLevel="1"/>
    <col min="12" max="12" width="11.7265625" style="376" customWidth="1" collapsed="1"/>
    <col min="13" max="16" width="8.453125" style="376" hidden="1" customWidth="1" outlineLevel="1"/>
    <col min="17" max="17" width="11.54296875" style="376" customWidth="1" collapsed="1"/>
    <col min="18" max="21" width="8.453125" style="376" hidden="1" customWidth="1" outlineLevel="1"/>
    <col min="22" max="22" width="11.54296875" style="376" customWidth="1" collapsed="1"/>
    <col min="23" max="26" width="8.453125" style="376" customWidth="1"/>
    <col min="27" max="27" width="11.54296875" style="376" customWidth="1"/>
    <col min="28" max="31" width="8.453125" style="376" customWidth="1"/>
    <col min="32" max="32" width="11.54296875" style="376" customWidth="1"/>
    <col min="33" max="36" width="8.453125" style="376" customWidth="1"/>
    <col min="37" max="37" width="11.54296875" style="376" customWidth="1"/>
    <col min="38" max="38" width="8.453125" style="376" customWidth="1"/>
    <col min="39" max="16384" width="9.1796875" style="376"/>
  </cols>
  <sheetData>
    <row r="2" spans="2:38" ht="15.5">
      <c r="B2" s="511" t="s">
        <v>150</v>
      </c>
    </row>
    <row r="3" spans="2:38" ht="10" customHeight="1">
      <c r="H3" s="377"/>
      <c r="I3" s="377"/>
      <c r="J3" s="377"/>
      <c r="K3" s="377"/>
    </row>
    <row r="4" spans="2:38" ht="42.75" customHeight="1">
      <c r="B4" s="378" t="s">
        <v>97</v>
      </c>
      <c r="C4" s="379" t="s">
        <v>130</v>
      </c>
      <c r="D4" s="379" t="s">
        <v>131</v>
      </c>
      <c r="E4" s="379" t="s">
        <v>132</v>
      </c>
      <c r="F4" s="379" t="s">
        <v>133</v>
      </c>
      <c r="G4" s="379" t="s">
        <v>134</v>
      </c>
      <c r="H4" s="379" t="s">
        <v>135</v>
      </c>
      <c r="I4" s="379" t="s">
        <v>136</v>
      </c>
      <c r="J4" s="379" t="s">
        <v>137</v>
      </c>
      <c r="K4" s="379" t="s">
        <v>138</v>
      </c>
      <c r="L4" s="379" t="s">
        <v>139</v>
      </c>
      <c r="M4" s="379" t="s">
        <v>140</v>
      </c>
      <c r="N4" s="379" t="s">
        <v>141</v>
      </c>
      <c r="O4" s="379" t="s">
        <v>157</v>
      </c>
      <c r="P4" s="379" t="s">
        <v>158</v>
      </c>
      <c r="Q4" s="379" t="s">
        <v>159</v>
      </c>
      <c r="R4" s="379" t="s">
        <v>380</v>
      </c>
      <c r="S4" s="379" t="s">
        <v>381</v>
      </c>
      <c r="T4" s="379" t="s">
        <v>382</v>
      </c>
      <c r="U4" s="379" t="s">
        <v>383</v>
      </c>
      <c r="V4" s="379" t="s">
        <v>384</v>
      </c>
      <c r="W4" s="379" t="s">
        <v>425</v>
      </c>
      <c r="X4" s="379" t="s">
        <v>426</v>
      </c>
      <c r="Y4" s="379" t="s">
        <v>427</v>
      </c>
      <c r="Z4" s="379" t="s">
        <v>428</v>
      </c>
      <c r="AA4" s="379" t="s">
        <v>429</v>
      </c>
      <c r="AB4" s="379" t="s">
        <v>457</v>
      </c>
      <c r="AC4" s="379" t="s">
        <v>458</v>
      </c>
      <c r="AD4" s="379" t="s">
        <v>459</v>
      </c>
      <c r="AE4" s="379" t="s">
        <v>460</v>
      </c>
      <c r="AF4" s="379" t="s">
        <v>501</v>
      </c>
      <c r="AG4" s="379" t="s">
        <v>510</v>
      </c>
      <c r="AH4" s="379" t="s">
        <v>511</v>
      </c>
      <c r="AI4" s="379" t="s">
        <v>512</v>
      </c>
      <c r="AJ4" s="379" t="s">
        <v>513</v>
      </c>
      <c r="AK4" s="379" t="s">
        <v>514</v>
      </c>
      <c r="AL4" s="379" t="s">
        <v>565</v>
      </c>
    </row>
    <row r="5" spans="2:38" ht="6.75" customHeight="1" thickBot="1">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row>
    <row r="6" spans="2:38" ht="13.5" thickBot="1">
      <c r="B6" s="381" t="s">
        <v>98</v>
      </c>
      <c r="C6" s="382">
        <v>27450</v>
      </c>
      <c r="D6" s="382">
        <v>28221</v>
      </c>
      <c r="E6" s="382">
        <v>30304</v>
      </c>
      <c r="F6" s="383">
        <v>27622</v>
      </c>
      <c r="G6" s="443">
        <v>113597</v>
      </c>
      <c r="H6" s="384">
        <v>24119</v>
      </c>
      <c r="I6" s="383">
        <v>28651</v>
      </c>
      <c r="J6" s="383">
        <v>29160</v>
      </c>
      <c r="K6" s="383">
        <v>24902</v>
      </c>
      <c r="L6" s="443">
        <v>106832</v>
      </c>
      <c r="M6" s="383">
        <v>20005</v>
      </c>
      <c r="N6" s="383">
        <v>24776</v>
      </c>
      <c r="O6" s="383">
        <v>23468</v>
      </c>
      <c r="P6" s="383">
        <v>20087</v>
      </c>
      <c r="Q6" s="443">
        <v>88336</v>
      </c>
      <c r="R6" s="383">
        <v>16213</v>
      </c>
      <c r="S6" s="383">
        <v>19355</v>
      </c>
      <c r="T6" s="383">
        <v>21083</v>
      </c>
      <c r="U6" s="383">
        <v>22902</v>
      </c>
      <c r="V6" s="443">
        <v>79553</v>
      </c>
      <c r="W6" s="383">
        <v>22875</v>
      </c>
      <c r="X6" s="383">
        <v>23025</v>
      </c>
      <c r="Y6" s="383">
        <v>24730</v>
      </c>
      <c r="Z6" s="383">
        <v>24734</v>
      </c>
      <c r="AA6" s="443">
        <v>95364</v>
      </c>
      <c r="AB6" s="383">
        <v>23241</v>
      </c>
      <c r="AC6" s="383">
        <v>26701</v>
      </c>
      <c r="AD6" s="383">
        <v>30344</v>
      </c>
      <c r="AE6" s="383">
        <v>29420</v>
      </c>
      <c r="AF6" s="443">
        <v>109706</v>
      </c>
      <c r="AG6" s="383">
        <v>25246</v>
      </c>
      <c r="AH6" s="383">
        <v>29228</v>
      </c>
      <c r="AI6" s="383">
        <v>29229</v>
      </c>
      <c r="AJ6" s="383">
        <v>27500</v>
      </c>
      <c r="AK6" s="443">
        <v>111203</v>
      </c>
      <c r="AL6" s="383">
        <v>22077</v>
      </c>
    </row>
    <row r="7" spans="2:38" ht="28.5" customHeight="1">
      <c r="B7" s="385" t="s">
        <v>99</v>
      </c>
      <c r="C7" s="386">
        <v>910</v>
      </c>
      <c r="D7" s="386">
        <v>819</v>
      </c>
      <c r="E7" s="386">
        <v>765</v>
      </c>
      <c r="F7" s="387">
        <v>592</v>
      </c>
      <c r="G7" s="444">
        <v>3086</v>
      </c>
      <c r="H7" s="388">
        <v>968</v>
      </c>
      <c r="I7" s="387">
        <v>856</v>
      </c>
      <c r="J7" s="387">
        <v>2129</v>
      </c>
      <c r="K7" s="387">
        <v>1260</v>
      </c>
      <c r="L7" s="444">
        <v>5213</v>
      </c>
      <c r="M7" s="387">
        <v>1910</v>
      </c>
      <c r="N7" s="387">
        <v>2902</v>
      </c>
      <c r="O7" s="387">
        <v>2060</v>
      </c>
      <c r="P7" s="387">
        <v>1866</v>
      </c>
      <c r="Q7" s="444">
        <v>8738</v>
      </c>
      <c r="R7" s="387">
        <v>1937</v>
      </c>
      <c r="S7" s="387">
        <v>2594</v>
      </c>
      <c r="T7" s="387">
        <v>2226</v>
      </c>
      <c r="U7" s="387">
        <v>2655</v>
      </c>
      <c r="V7" s="444">
        <v>9412</v>
      </c>
      <c r="W7" s="387">
        <v>2321</v>
      </c>
      <c r="X7" s="387">
        <v>3058</v>
      </c>
      <c r="Y7" s="387">
        <v>3047</v>
      </c>
      <c r="Z7" s="387">
        <v>2022</v>
      </c>
      <c r="AA7" s="444">
        <v>10448</v>
      </c>
      <c r="AB7" s="387">
        <v>1893</v>
      </c>
      <c r="AC7" s="387">
        <v>2127</v>
      </c>
      <c r="AD7" s="387">
        <v>2405</v>
      </c>
      <c r="AE7" s="387">
        <v>2089</v>
      </c>
      <c r="AF7" s="444">
        <v>8324</v>
      </c>
      <c r="AG7" s="387">
        <v>2014</v>
      </c>
      <c r="AH7" s="387">
        <v>2732</v>
      </c>
      <c r="AI7" s="387">
        <v>3167</v>
      </c>
      <c r="AJ7" s="387">
        <v>1259</v>
      </c>
      <c r="AK7" s="444">
        <v>9172</v>
      </c>
      <c r="AL7" s="387">
        <v>1607</v>
      </c>
    </row>
    <row r="8" spans="2:38">
      <c r="B8" s="389" t="s">
        <v>92</v>
      </c>
      <c r="C8" s="390">
        <v>932</v>
      </c>
      <c r="D8" s="391">
        <v>600</v>
      </c>
      <c r="E8" s="391">
        <v>419</v>
      </c>
      <c r="F8" s="390">
        <v>456</v>
      </c>
      <c r="G8" s="445">
        <v>2407</v>
      </c>
      <c r="H8" s="392">
        <v>833</v>
      </c>
      <c r="I8" s="390">
        <v>612</v>
      </c>
      <c r="J8" s="390">
        <v>1778</v>
      </c>
      <c r="K8" s="390">
        <v>987</v>
      </c>
      <c r="L8" s="445">
        <v>4210</v>
      </c>
      <c r="M8" s="390">
        <v>1753</v>
      </c>
      <c r="N8" s="390">
        <v>2712</v>
      </c>
      <c r="O8" s="390">
        <v>1655</v>
      </c>
      <c r="P8" s="390">
        <v>1656</v>
      </c>
      <c r="Q8" s="445">
        <v>7776</v>
      </c>
      <c r="R8" s="390">
        <v>1755</v>
      </c>
      <c r="S8" s="390">
        <v>2291</v>
      </c>
      <c r="T8" s="390">
        <v>1698</v>
      </c>
      <c r="U8" s="390">
        <v>2363</v>
      </c>
      <c r="V8" s="445">
        <v>8107</v>
      </c>
      <c r="W8" s="390">
        <v>2021</v>
      </c>
      <c r="X8" s="390">
        <v>2550</v>
      </c>
      <c r="Y8" s="390">
        <v>2513</v>
      </c>
      <c r="Z8" s="390">
        <v>1636</v>
      </c>
      <c r="AA8" s="445">
        <v>8720</v>
      </c>
      <c r="AB8" s="390">
        <v>1513</v>
      </c>
      <c r="AC8" s="390">
        <v>1580</v>
      </c>
      <c r="AD8" s="390">
        <v>1762</v>
      </c>
      <c r="AE8" s="390">
        <v>1366</v>
      </c>
      <c r="AF8" s="445">
        <v>6031</v>
      </c>
      <c r="AG8" s="390">
        <v>1449</v>
      </c>
      <c r="AH8" s="390">
        <v>1991</v>
      </c>
      <c r="AI8" s="390">
        <v>2402</v>
      </c>
      <c r="AJ8" s="390">
        <v>825</v>
      </c>
      <c r="AK8" s="445">
        <v>6667</v>
      </c>
      <c r="AL8" s="390">
        <v>901</v>
      </c>
    </row>
    <row r="9" spans="2:38">
      <c r="B9" s="393" t="s">
        <v>100</v>
      </c>
      <c r="C9" s="394">
        <v>123</v>
      </c>
      <c r="D9" s="395">
        <v>369</v>
      </c>
      <c r="E9" s="395">
        <v>451</v>
      </c>
      <c r="F9" s="394">
        <v>325</v>
      </c>
      <c r="G9" s="446">
        <v>1268</v>
      </c>
      <c r="H9" s="394">
        <v>237</v>
      </c>
      <c r="I9" s="394">
        <v>359</v>
      </c>
      <c r="J9" s="394">
        <v>441</v>
      </c>
      <c r="K9" s="394">
        <v>379</v>
      </c>
      <c r="L9" s="446">
        <v>1416</v>
      </c>
      <c r="M9" s="394">
        <v>282</v>
      </c>
      <c r="N9" s="394">
        <v>349</v>
      </c>
      <c r="O9" s="394">
        <v>539</v>
      </c>
      <c r="P9" s="394">
        <v>369</v>
      </c>
      <c r="Q9" s="446">
        <v>1539</v>
      </c>
      <c r="R9" s="394">
        <v>301</v>
      </c>
      <c r="S9" s="394">
        <v>441</v>
      </c>
      <c r="T9" s="394">
        <v>619</v>
      </c>
      <c r="U9" s="394">
        <v>440</v>
      </c>
      <c r="V9" s="446">
        <v>1801</v>
      </c>
      <c r="W9" s="394">
        <v>372</v>
      </c>
      <c r="X9" s="394">
        <v>576</v>
      </c>
      <c r="Y9" s="394">
        <v>610</v>
      </c>
      <c r="Z9" s="394">
        <v>491</v>
      </c>
      <c r="AA9" s="446">
        <v>2049</v>
      </c>
      <c r="AB9" s="394">
        <v>464</v>
      </c>
      <c r="AC9" s="394">
        <v>677</v>
      </c>
      <c r="AD9" s="394">
        <v>723</v>
      </c>
      <c r="AE9" s="394">
        <v>917</v>
      </c>
      <c r="AF9" s="446">
        <v>2781</v>
      </c>
      <c r="AG9" s="394">
        <v>676</v>
      </c>
      <c r="AH9" s="394">
        <v>859</v>
      </c>
      <c r="AI9" s="394">
        <v>925</v>
      </c>
      <c r="AJ9" s="394">
        <v>585</v>
      </c>
      <c r="AK9" s="446">
        <v>3045</v>
      </c>
      <c r="AL9" s="394">
        <v>706</v>
      </c>
    </row>
    <row r="10" spans="2:38">
      <c r="B10" s="393" t="s">
        <v>101</v>
      </c>
      <c r="C10" s="394">
        <v>-6</v>
      </c>
      <c r="D10" s="395">
        <v>-3</v>
      </c>
      <c r="E10" s="395">
        <v>-9</v>
      </c>
      <c r="F10" s="394">
        <v>-14</v>
      </c>
      <c r="G10" s="446">
        <v>-32</v>
      </c>
      <c r="H10" s="394">
        <v>31</v>
      </c>
      <c r="I10" s="394">
        <v>27</v>
      </c>
      <c r="J10" s="394">
        <v>52</v>
      </c>
      <c r="K10" s="394">
        <v>42</v>
      </c>
      <c r="L10" s="446">
        <v>152</v>
      </c>
      <c r="M10" s="394">
        <v>14</v>
      </c>
      <c r="N10" s="394">
        <v>13</v>
      </c>
      <c r="O10" s="394">
        <v>10</v>
      </c>
      <c r="P10" s="394">
        <v>7</v>
      </c>
      <c r="Q10" s="446">
        <v>44</v>
      </c>
      <c r="R10" s="394">
        <v>27</v>
      </c>
      <c r="S10" s="394">
        <v>42</v>
      </c>
      <c r="T10" s="394">
        <v>58</v>
      </c>
      <c r="U10" s="394">
        <v>128</v>
      </c>
      <c r="V10" s="446">
        <v>255</v>
      </c>
      <c r="W10" s="394">
        <v>80</v>
      </c>
      <c r="X10" s="394">
        <v>82</v>
      </c>
      <c r="Y10" s="394">
        <v>53</v>
      </c>
      <c r="Z10" s="394">
        <v>78</v>
      </c>
      <c r="AA10" s="446">
        <v>293</v>
      </c>
      <c r="AB10" s="394">
        <v>68</v>
      </c>
      <c r="AC10" s="394">
        <v>82</v>
      </c>
      <c r="AD10" s="394">
        <v>86</v>
      </c>
      <c r="AE10" s="394">
        <v>69</v>
      </c>
      <c r="AF10" s="446">
        <v>305</v>
      </c>
      <c r="AG10" s="394">
        <v>94</v>
      </c>
      <c r="AH10" s="394">
        <v>83</v>
      </c>
      <c r="AI10" s="394">
        <v>85</v>
      </c>
      <c r="AJ10" s="394">
        <v>33</v>
      </c>
      <c r="AK10" s="446">
        <v>295</v>
      </c>
      <c r="AL10" s="394">
        <v>219</v>
      </c>
    </row>
    <row r="11" spans="2:38" ht="15" thickBot="1">
      <c r="B11" s="393" t="s">
        <v>102</v>
      </c>
      <c r="C11" s="394">
        <v>-139</v>
      </c>
      <c r="D11" s="395">
        <v>-147</v>
      </c>
      <c r="E11" s="395">
        <v>-96</v>
      </c>
      <c r="F11" s="394">
        <v>-175</v>
      </c>
      <c r="G11" s="446">
        <v>-557</v>
      </c>
      <c r="H11" s="396">
        <v>-133</v>
      </c>
      <c r="I11" s="394">
        <v>-142</v>
      </c>
      <c r="J11" s="394">
        <v>-142</v>
      </c>
      <c r="K11" s="397">
        <v>-148</v>
      </c>
      <c r="L11" s="446">
        <v>-565</v>
      </c>
      <c r="M11" s="394">
        <v>-139</v>
      </c>
      <c r="N11" s="394">
        <v>-172</v>
      </c>
      <c r="O11" s="394">
        <v>-144</v>
      </c>
      <c r="P11" s="394">
        <v>-166</v>
      </c>
      <c r="Q11" s="446">
        <v>-621</v>
      </c>
      <c r="R11" s="394">
        <v>-146</v>
      </c>
      <c r="S11" s="394">
        <v>-180</v>
      </c>
      <c r="T11" s="394">
        <v>-149</v>
      </c>
      <c r="U11" s="394">
        <v>-276</v>
      </c>
      <c r="V11" s="446">
        <v>-751</v>
      </c>
      <c r="W11" s="394">
        <v>-152</v>
      </c>
      <c r="X11" s="394">
        <v>-150</v>
      </c>
      <c r="Y11" s="394">
        <v>-129</v>
      </c>
      <c r="Z11" s="394">
        <v>-183</v>
      </c>
      <c r="AA11" s="446">
        <v>-614</v>
      </c>
      <c r="AB11" s="394">
        <v>-152</v>
      </c>
      <c r="AC11" s="394">
        <v>-212</v>
      </c>
      <c r="AD11" s="394">
        <v>-166</v>
      </c>
      <c r="AE11" s="394">
        <v>-263</v>
      </c>
      <c r="AF11" s="446">
        <v>-793</v>
      </c>
      <c r="AG11" s="394">
        <v>-205</v>
      </c>
      <c r="AH11" s="394">
        <v>-201</v>
      </c>
      <c r="AI11" s="394">
        <v>-245</v>
      </c>
      <c r="AJ11" s="394">
        <v>-184</v>
      </c>
      <c r="AK11" s="446">
        <v>-835</v>
      </c>
      <c r="AL11" s="394">
        <v>-219</v>
      </c>
    </row>
    <row r="12" spans="2:38" ht="13">
      <c r="B12" s="507" t="s">
        <v>103</v>
      </c>
      <c r="C12" s="382">
        <v>910</v>
      </c>
      <c r="D12" s="382">
        <v>819</v>
      </c>
      <c r="E12" s="383">
        <v>765</v>
      </c>
      <c r="F12" s="383">
        <v>592</v>
      </c>
      <c r="G12" s="443">
        <v>3086</v>
      </c>
      <c r="H12" s="384">
        <v>953</v>
      </c>
      <c r="I12" s="383">
        <v>-4146</v>
      </c>
      <c r="J12" s="383">
        <v>2117</v>
      </c>
      <c r="K12" s="383">
        <v>929</v>
      </c>
      <c r="L12" s="443">
        <v>-147</v>
      </c>
      <c r="M12" s="383">
        <v>1899</v>
      </c>
      <c r="N12" s="383">
        <v>2458</v>
      </c>
      <c r="O12" s="383">
        <v>1959</v>
      </c>
      <c r="P12" s="383">
        <v>1429</v>
      </c>
      <c r="Q12" s="443">
        <v>7745</v>
      </c>
      <c r="R12" s="383">
        <v>1930</v>
      </c>
      <c r="S12" s="383">
        <v>2590</v>
      </c>
      <c r="T12" s="383">
        <v>2224</v>
      </c>
      <c r="U12" s="383">
        <v>2813</v>
      </c>
      <c r="V12" s="443">
        <v>9557</v>
      </c>
      <c r="W12" s="383">
        <v>2319</v>
      </c>
      <c r="X12" s="383">
        <v>3045</v>
      </c>
      <c r="Y12" s="383">
        <v>2997</v>
      </c>
      <c r="Z12" s="383">
        <v>1918</v>
      </c>
      <c r="AA12" s="443">
        <v>10279</v>
      </c>
      <c r="AB12" s="383">
        <v>1896</v>
      </c>
      <c r="AC12" s="383">
        <v>2111</v>
      </c>
      <c r="AD12" s="383">
        <v>2389</v>
      </c>
      <c r="AE12" s="383">
        <v>2822</v>
      </c>
      <c r="AF12" s="443">
        <v>9028</v>
      </c>
      <c r="AG12" s="383">
        <v>2004</v>
      </c>
      <c r="AH12" s="383">
        <v>2715</v>
      </c>
      <c r="AI12" s="383">
        <v>3094</v>
      </c>
      <c r="AJ12" s="383">
        <v>1180</v>
      </c>
      <c r="AK12" s="443">
        <v>8993</v>
      </c>
      <c r="AL12" s="383">
        <v>1103</v>
      </c>
    </row>
    <row r="13" spans="2:38">
      <c r="B13" s="389" t="s">
        <v>92</v>
      </c>
      <c r="C13" s="394">
        <v>932</v>
      </c>
      <c r="D13" s="395">
        <v>600</v>
      </c>
      <c r="E13" s="394">
        <v>419</v>
      </c>
      <c r="F13" s="394">
        <v>456</v>
      </c>
      <c r="G13" s="446">
        <v>2407</v>
      </c>
      <c r="H13" s="394">
        <v>821</v>
      </c>
      <c r="I13" s="394">
        <v>-4380</v>
      </c>
      <c r="J13" s="394">
        <v>1766</v>
      </c>
      <c r="K13" s="394">
        <v>941</v>
      </c>
      <c r="L13" s="446">
        <v>-852</v>
      </c>
      <c r="M13" s="394">
        <v>1741</v>
      </c>
      <c r="N13" s="394">
        <v>2703</v>
      </c>
      <c r="O13" s="394">
        <v>1549</v>
      </c>
      <c r="P13" s="394">
        <v>1647</v>
      </c>
      <c r="Q13" s="446">
        <v>7640</v>
      </c>
      <c r="R13" s="394">
        <v>1749</v>
      </c>
      <c r="S13" s="394">
        <v>2288</v>
      </c>
      <c r="T13" s="394">
        <v>1693</v>
      </c>
      <c r="U13" s="394">
        <v>2595</v>
      </c>
      <c r="V13" s="446">
        <v>8325</v>
      </c>
      <c r="W13" s="394">
        <v>2020</v>
      </c>
      <c r="X13" s="394">
        <v>2551</v>
      </c>
      <c r="Y13" s="394">
        <v>2510</v>
      </c>
      <c r="Z13" s="394">
        <v>1620</v>
      </c>
      <c r="AA13" s="446">
        <v>8701</v>
      </c>
      <c r="AB13" s="394">
        <v>1511</v>
      </c>
      <c r="AC13" s="394">
        <v>1576</v>
      </c>
      <c r="AD13" s="394">
        <v>1760</v>
      </c>
      <c r="AE13" s="394">
        <v>2066</v>
      </c>
      <c r="AF13" s="446">
        <v>6723</v>
      </c>
      <c r="AG13" s="394">
        <v>1438</v>
      </c>
      <c r="AH13" s="394">
        <v>1985</v>
      </c>
      <c r="AI13" s="394">
        <v>2393</v>
      </c>
      <c r="AJ13" s="394">
        <v>794</v>
      </c>
      <c r="AK13" s="446">
        <v>6610</v>
      </c>
      <c r="AL13" s="394">
        <v>897</v>
      </c>
    </row>
    <row r="14" spans="2:38">
      <c r="B14" s="393" t="s">
        <v>100</v>
      </c>
      <c r="C14" s="394">
        <v>123</v>
      </c>
      <c r="D14" s="395">
        <v>369</v>
      </c>
      <c r="E14" s="394">
        <v>451</v>
      </c>
      <c r="F14" s="394">
        <v>325</v>
      </c>
      <c r="G14" s="446">
        <v>1268</v>
      </c>
      <c r="H14" s="394">
        <v>234</v>
      </c>
      <c r="I14" s="394">
        <v>357</v>
      </c>
      <c r="J14" s="394">
        <v>441</v>
      </c>
      <c r="K14" s="394">
        <v>408</v>
      </c>
      <c r="L14" s="446">
        <v>1440</v>
      </c>
      <c r="M14" s="394">
        <v>283</v>
      </c>
      <c r="N14" s="394">
        <v>343</v>
      </c>
      <c r="O14" s="394">
        <v>544</v>
      </c>
      <c r="P14" s="394">
        <v>369</v>
      </c>
      <c r="Q14" s="446">
        <v>1539</v>
      </c>
      <c r="R14" s="394">
        <v>300</v>
      </c>
      <c r="S14" s="394">
        <v>442</v>
      </c>
      <c r="T14" s="394">
        <v>618</v>
      </c>
      <c r="U14" s="394">
        <v>434</v>
      </c>
      <c r="V14" s="446">
        <v>1794</v>
      </c>
      <c r="W14" s="394">
        <v>372</v>
      </c>
      <c r="X14" s="394">
        <v>564</v>
      </c>
      <c r="Y14" s="394">
        <v>609</v>
      </c>
      <c r="Z14" s="394">
        <v>493</v>
      </c>
      <c r="AA14" s="446">
        <v>2038</v>
      </c>
      <c r="AB14" s="394">
        <v>471</v>
      </c>
      <c r="AC14" s="394">
        <v>677</v>
      </c>
      <c r="AD14" s="394">
        <v>712</v>
      </c>
      <c r="AE14" s="394">
        <v>907</v>
      </c>
      <c r="AF14" s="446">
        <v>2767</v>
      </c>
      <c r="AG14" s="394">
        <v>678</v>
      </c>
      <c r="AH14" s="394">
        <v>855</v>
      </c>
      <c r="AI14" s="394">
        <v>924</v>
      </c>
      <c r="AJ14" s="394">
        <v>604</v>
      </c>
      <c r="AK14" s="446">
        <v>3061</v>
      </c>
      <c r="AL14" s="394">
        <v>702</v>
      </c>
    </row>
    <row r="15" spans="2:38">
      <c r="B15" s="393" t="s">
        <v>101</v>
      </c>
      <c r="C15" s="394">
        <v>-6</v>
      </c>
      <c r="D15" s="395">
        <v>-3</v>
      </c>
      <c r="E15" s="394">
        <v>-9</v>
      </c>
      <c r="F15" s="394">
        <v>-14</v>
      </c>
      <c r="G15" s="446">
        <v>-32</v>
      </c>
      <c r="H15" s="394">
        <v>31</v>
      </c>
      <c r="I15" s="394">
        <v>19</v>
      </c>
      <c r="J15" s="394">
        <v>52</v>
      </c>
      <c r="K15" s="394">
        <v>-272</v>
      </c>
      <c r="L15" s="446">
        <v>-170</v>
      </c>
      <c r="M15" s="394">
        <v>14</v>
      </c>
      <c r="N15" s="394">
        <v>-416</v>
      </c>
      <c r="O15" s="394">
        <v>10</v>
      </c>
      <c r="P15" s="394">
        <v>-416</v>
      </c>
      <c r="Q15" s="446">
        <v>-808</v>
      </c>
      <c r="R15" s="394">
        <v>27</v>
      </c>
      <c r="S15" s="394">
        <v>40</v>
      </c>
      <c r="T15" s="394">
        <v>59</v>
      </c>
      <c r="U15" s="394">
        <v>56</v>
      </c>
      <c r="V15" s="446">
        <v>182</v>
      </c>
      <c r="W15" s="394">
        <v>79</v>
      </c>
      <c r="X15" s="394">
        <v>82</v>
      </c>
      <c r="Y15" s="394">
        <v>11</v>
      </c>
      <c r="Z15" s="394">
        <v>-19</v>
      </c>
      <c r="AA15" s="446">
        <v>153</v>
      </c>
      <c r="AB15" s="394">
        <v>66</v>
      </c>
      <c r="AC15" s="394">
        <v>72</v>
      </c>
      <c r="AD15" s="394">
        <v>86</v>
      </c>
      <c r="AE15" s="394">
        <v>63</v>
      </c>
      <c r="AF15" s="446">
        <v>287</v>
      </c>
      <c r="AG15" s="394">
        <v>93</v>
      </c>
      <c r="AH15" s="394">
        <v>82</v>
      </c>
      <c r="AI15" s="394">
        <v>23</v>
      </c>
      <c r="AJ15" s="394">
        <v>-34</v>
      </c>
      <c r="AK15" s="446">
        <v>164</v>
      </c>
      <c r="AL15" s="394">
        <v>-277</v>
      </c>
    </row>
    <row r="16" spans="2:38" ht="15" thickBot="1">
      <c r="B16" s="393" t="s">
        <v>102</v>
      </c>
      <c r="C16" s="394">
        <v>-139</v>
      </c>
      <c r="D16" s="395">
        <v>-147</v>
      </c>
      <c r="E16" s="394">
        <v>-96</v>
      </c>
      <c r="F16" s="394">
        <v>-175</v>
      </c>
      <c r="G16" s="446">
        <v>-557</v>
      </c>
      <c r="H16" s="394">
        <v>-133</v>
      </c>
      <c r="I16" s="394">
        <v>-142</v>
      </c>
      <c r="J16" s="394">
        <v>-142</v>
      </c>
      <c r="K16" s="394">
        <v>-148</v>
      </c>
      <c r="L16" s="446">
        <v>-565</v>
      </c>
      <c r="M16" s="394">
        <v>-139</v>
      </c>
      <c r="N16" s="394">
        <v>-172</v>
      </c>
      <c r="O16" s="394">
        <v>-144</v>
      </c>
      <c r="P16" s="394">
        <v>-171</v>
      </c>
      <c r="Q16" s="446">
        <v>-626</v>
      </c>
      <c r="R16" s="394">
        <v>-146</v>
      </c>
      <c r="S16" s="394">
        <v>-180</v>
      </c>
      <c r="T16" s="394">
        <v>-146</v>
      </c>
      <c r="U16" s="394">
        <v>-272</v>
      </c>
      <c r="V16" s="446">
        <v>-744</v>
      </c>
      <c r="W16" s="394">
        <v>-152</v>
      </c>
      <c r="X16" s="394">
        <v>-152</v>
      </c>
      <c r="Y16" s="394">
        <v>-133</v>
      </c>
      <c r="Z16" s="394">
        <v>-176</v>
      </c>
      <c r="AA16" s="446">
        <v>-613</v>
      </c>
      <c r="AB16" s="394">
        <v>-152</v>
      </c>
      <c r="AC16" s="394">
        <v>-214</v>
      </c>
      <c r="AD16" s="394">
        <v>-169</v>
      </c>
      <c r="AE16" s="394">
        <v>-214</v>
      </c>
      <c r="AF16" s="446">
        <v>-749</v>
      </c>
      <c r="AG16" s="394">
        <v>-205</v>
      </c>
      <c r="AH16" s="394">
        <v>-207</v>
      </c>
      <c r="AI16" s="394">
        <v>-246</v>
      </c>
      <c r="AJ16" s="394">
        <v>-184</v>
      </c>
      <c r="AK16" s="446">
        <v>-842</v>
      </c>
      <c r="AL16" s="394">
        <v>-219</v>
      </c>
    </row>
    <row r="17" spans="2:38" ht="13">
      <c r="B17" s="508" t="s">
        <v>103</v>
      </c>
      <c r="C17" s="383">
        <v>910</v>
      </c>
      <c r="D17" s="382">
        <v>819</v>
      </c>
      <c r="E17" s="383">
        <v>765</v>
      </c>
      <c r="F17" s="383">
        <v>592</v>
      </c>
      <c r="G17" s="443">
        <v>3086</v>
      </c>
      <c r="H17" s="384">
        <v>953</v>
      </c>
      <c r="I17" s="383">
        <v>-4146</v>
      </c>
      <c r="J17" s="383">
        <v>2117</v>
      </c>
      <c r="K17" s="383">
        <v>929</v>
      </c>
      <c r="L17" s="443">
        <v>-147</v>
      </c>
      <c r="M17" s="383">
        <v>1899</v>
      </c>
      <c r="N17" s="383">
        <v>2458</v>
      </c>
      <c r="O17" s="383">
        <v>1959</v>
      </c>
      <c r="P17" s="383">
        <v>1429</v>
      </c>
      <c r="Q17" s="443">
        <v>7745</v>
      </c>
      <c r="R17" s="383">
        <v>1930</v>
      </c>
      <c r="S17" s="383">
        <v>2590</v>
      </c>
      <c r="T17" s="383">
        <v>2224</v>
      </c>
      <c r="U17" s="383">
        <v>2813</v>
      </c>
      <c r="V17" s="443">
        <v>9557</v>
      </c>
      <c r="W17" s="383">
        <v>2319</v>
      </c>
      <c r="X17" s="383">
        <v>3045</v>
      </c>
      <c r="Y17" s="383">
        <v>2997</v>
      </c>
      <c r="Z17" s="383">
        <v>1918</v>
      </c>
      <c r="AA17" s="443">
        <v>10279</v>
      </c>
      <c r="AB17" s="383">
        <v>1896</v>
      </c>
      <c r="AC17" s="383">
        <v>2111</v>
      </c>
      <c r="AD17" s="383">
        <v>2389</v>
      </c>
      <c r="AE17" s="383">
        <v>2822</v>
      </c>
      <c r="AF17" s="443">
        <v>9028</v>
      </c>
      <c r="AG17" s="383">
        <v>2004</v>
      </c>
      <c r="AH17" s="383">
        <v>2715</v>
      </c>
      <c r="AI17" s="383">
        <v>3094</v>
      </c>
      <c r="AJ17" s="383">
        <v>1180</v>
      </c>
      <c r="AK17" s="443">
        <v>8993</v>
      </c>
      <c r="AL17" s="383">
        <v>1103</v>
      </c>
    </row>
    <row r="18" spans="2:38">
      <c r="B18" s="393" t="s">
        <v>104</v>
      </c>
      <c r="C18" s="394">
        <v>547</v>
      </c>
      <c r="D18" s="395">
        <v>440</v>
      </c>
      <c r="E18" s="394">
        <v>457</v>
      </c>
      <c r="F18" s="394">
        <v>630</v>
      </c>
      <c r="G18" s="446">
        <v>2074</v>
      </c>
      <c r="H18" s="394">
        <v>445</v>
      </c>
      <c r="I18" s="394">
        <v>411</v>
      </c>
      <c r="J18" s="394">
        <v>1225</v>
      </c>
      <c r="K18" s="394">
        <v>839</v>
      </c>
      <c r="L18" s="446">
        <v>2920</v>
      </c>
      <c r="M18" s="394">
        <v>763</v>
      </c>
      <c r="N18" s="394">
        <v>1371</v>
      </c>
      <c r="O18" s="394">
        <v>919</v>
      </c>
      <c r="P18" s="394">
        <v>1323</v>
      </c>
      <c r="Q18" s="446">
        <v>4376</v>
      </c>
      <c r="R18" s="394">
        <v>1046</v>
      </c>
      <c r="S18" s="394">
        <v>1150</v>
      </c>
      <c r="T18" s="394">
        <v>1311</v>
      </c>
      <c r="U18" s="394">
        <v>1339</v>
      </c>
      <c r="V18" s="446">
        <v>4846</v>
      </c>
      <c r="W18" s="394">
        <v>1169</v>
      </c>
      <c r="X18" s="394">
        <v>1353</v>
      </c>
      <c r="Y18" s="394">
        <v>1625</v>
      </c>
      <c r="Z18" s="394">
        <v>1180</v>
      </c>
      <c r="AA18" s="446">
        <v>5327</v>
      </c>
      <c r="AB18" s="394">
        <v>1240</v>
      </c>
      <c r="AC18" s="394">
        <v>1258</v>
      </c>
      <c r="AD18" s="394">
        <v>1340</v>
      </c>
      <c r="AE18" s="394">
        <v>1352</v>
      </c>
      <c r="AF18" s="446">
        <v>5000</v>
      </c>
      <c r="AG18" s="394">
        <v>1148</v>
      </c>
      <c r="AH18" s="394">
        <v>1907</v>
      </c>
      <c r="AI18" s="394">
        <v>2052</v>
      </c>
      <c r="AJ18" s="394">
        <v>857</v>
      </c>
      <c r="AK18" s="446">
        <v>5964</v>
      </c>
      <c r="AL18" s="394">
        <v>1849</v>
      </c>
    </row>
    <row r="19" spans="2:38">
      <c r="B19" s="393" t="s">
        <v>105</v>
      </c>
      <c r="C19" s="394">
        <v>71</v>
      </c>
      <c r="D19" s="395">
        <v>108</v>
      </c>
      <c r="E19" s="394">
        <v>36</v>
      </c>
      <c r="F19" s="394">
        <v>40</v>
      </c>
      <c r="G19" s="446">
        <v>255</v>
      </c>
      <c r="H19" s="394">
        <v>284</v>
      </c>
      <c r="I19" s="394">
        <v>-555</v>
      </c>
      <c r="J19" s="394">
        <v>346</v>
      </c>
      <c r="K19" s="394">
        <v>403</v>
      </c>
      <c r="L19" s="446">
        <v>478</v>
      </c>
      <c r="M19" s="394">
        <v>472</v>
      </c>
      <c r="N19" s="394">
        <v>591</v>
      </c>
      <c r="O19" s="394">
        <v>462</v>
      </c>
      <c r="P19" s="394">
        <v>128</v>
      </c>
      <c r="Q19" s="446">
        <v>1653</v>
      </c>
      <c r="R19" s="394">
        <v>56</v>
      </c>
      <c r="S19" s="394">
        <v>743</v>
      </c>
      <c r="T19" s="394">
        <v>306</v>
      </c>
      <c r="U19" s="394">
        <v>847</v>
      </c>
      <c r="V19" s="446">
        <v>1952</v>
      </c>
      <c r="W19" s="394">
        <v>578</v>
      </c>
      <c r="X19" s="394">
        <v>1048</v>
      </c>
      <c r="Y19" s="394">
        <v>557</v>
      </c>
      <c r="Z19" s="394">
        <v>199</v>
      </c>
      <c r="AA19" s="446">
        <v>2382</v>
      </c>
      <c r="AB19" s="394">
        <v>252</v>
      </c>
      <c r="AC19" s="394">
        <v>389</v>
      </c>
      <c r="AD19" s="394">
        <v>341</v>
      </c>
      <c r="AE19" s="394">
        <v>1213</v>
      </c>
      <c r="AF19" s="446">
        <v>2195</v>
      </c>
      <c r="AG19" s="394">
        <v>145</v>
      </c>
      <c r="AH19" s="394">
        <v>297</v>
      </c>
      <c r="AI19" s="394">
        <v>416</v>
      </c>
      <c r="AJ19" s="394">
        <v>78</v>
      </c>
      <c r="AK19" s="446">
        <v>936</v>
      </c>
      <c r="AL19" s="394">
        <v>-100</v>
      </c>
    </row>
    <row r="20" spans="2:38">
      <c r="B20" s="393" t="s">
        <v>106</v>
      </c>
      <c r="C20" s="394">
        <v>124</v>
      </c>
      <c r="D20" s="395">
        <v>9</v>
      </c>
      <c r="E20" s="394">
        <v>-16</v>
      </c>
      <c r="F20" s="394">
        <v>-140</v>
      </c>
      <c r="G20" s="446">
        <v>-23</v>
      </c>
      <c r="H20" s="394">
        <v>-64</v>
      </c>
      <c r="I20" s="394">
        <v>-4189</v>
      </c>
      <c r="J20" s="394">
        <v>174</v>
      </c>
      <c r="K20" s="394">
        <v>-296</v>
      </c>
      <c r="L20" s="446">
        <v>-4375</v>
      </c>
      <c r="M20" s="394">
        <v>376</v>
      </c>
      <c r="N20" s="394">
        <v>515</v>
      </c>
      <c r="O20" s="394">
        <v>106</v>
      </c>
      <c r="P20" s="394">
        <v>77</v>
      </c>
      <c r="Q20" s="446">
        <v>1074</v>
      </c>
      <c r="R20" s="394">
        <v>322</v>
      </c>
      <c r="S20" s="394">
        <v>277</v>
      </c>
      <c r="T20" s="394">
        <v>182</v>
      </c>
      <c r="U20" s="394">
        <v>302</v>
      </c>
      <c r="V20" s="446">
        <v>1083</v>
      </c>
      <c r="W20" s="394">
        <v>169</v>
      </c>
      <c r="X20" s="394">
        <v>220</v>
      </c>
      <c r="Y20" s="394">
        <v>338</v>
      </c>
      <c r="Z20" s="394">
        <v>346</v>
      </c>
      <c r="AA20" s="446">
        <v>1073</v>
      </c>
      <c r="AB20" s="394">
        <v>56</v>
      </c>
      <c r="AC20" s="394">
        <v>113</v>
      </c>
      <c r="AD20" s="394">
        <v>271</v>
      </c>
      <c r="AE20" s="394">
        <v>-239</v>
      </c>
      <c r="AF20" s="446">
        <v>201</v>
      </c>
      <c r="AG20" s="394">
        <v>206</v>
      </c>
      <c r="AH20" s="394">
        <v>43</v>
      </c>
      <c r="AI20" s="394">
        <v>177</v>
      </c>
      <c r="AJ20" s="394">
        <v>-6</v>
      </c>
      <c r="AK20" s="446">
        <v>420</v>
      </c>
      <c r="AL20" s="394">
        <v>-753</v>
      </c>
    </row>
    <row r="21" spans="2:38" ht="13" thickBot="1">
      <c r="B21" s="393" t="s">
        <v>107</v>
      </c>
      <c r="C21" s="394">
        <v>168</v>
      </c>
      <c r="D21" s="395">
        <v>262</v>
      </c>
      <c r="E21" s="394">
        <v>288</v>
      </c>
      <c r="F21" s="394">
        <v>62</v>
      </c>
      <c r="G21" s="446">
        <v>780</v>
      </c>
      <c r="H21" s="394">
        <v>288</v>
      </c>
      <c r="I21" s="394">
        <v>187</v>
      </c>
      <c r="J21" s="394">
        <v>372</v>
      </c>
      <c r="K21" s="394">
        <v>-17</v>
      </c>
      <c r="L21" s="446">
        <v>830</v>
      </c>
      <c r="M21" s="394">
        <v>288</v>
      </c>
      <c r="N21" s="394">
        <v>-19</v>
      </c>
      <c r="O21" s="394">
        <v>472</v>
      </c>
      <c r="P21" s="394">
        <v>-99</v>
      </c>
      <c r="Q21" s="446">
        <v>642</v>
      </c>
      <c r="R21" s="394">
        <v>506</v>
      </c>
      <c r="S21" s="394">
        <v>420</v>
      </c>
      <c r="T21" s="394">
        <v>425</v>
      </c>
      <c r="U21" s="394">
        <v>325</v>
      </c>
      <c r="V21" s="446">
        <v>1676</v>
      </c>
      <c r="W21" s="394">
        <v>403</v>
      </c>
      <c r="X21" s="394">
        <v>424</v>
      </c>
      <c r="Y21" s="394">
        <v>477</v>
      </c>
      <c r="Z21" s="394">
        <v>193</v>
      </c>
      <c r="AA21" s="446">
        <v>1497</v>
      </c>
      <c r="AB21" s="394">
        <v>348</v>
      </c>
      <c r="AC21" s="394">
        <v>351</v>
      </c>
      <c r="AD21" s="394">
        <v>437</v>
      </c>
      <c r="AE21" s="394">
        <v>496</v>
      </c>
      <c r="AF21" s="446">
        <v>1632</v>
      </c>
      <c r="AG21" s="394">
        <v>505</v>
      </c>
      <c r="AH21" s="394">
        <v>468</v>
      </c>
      <c r="AI21" s="394">
        <v>449</v>
      </c>
      <c r="AJ21" s="394">
        <v>251</v>
      </c>
      <c r="AK21" s="446">
        <v>1673</v>
      </c>
      <c r="AL21" s="394">
        <v>107</v>
      </c>
    </row>
    <row r="22" spans="2:38" ht="13.5" thickBot="1">
      <c r="B22" s="381" t="s">
        <v>108</v>
      </c>
      <c r="C22" s="386">
        <v>857</v>
      </c>
      <c r="D22" s="386">
        <v>380</v>
      </c>
      <c r="E22" s="387">
        <v>1127</v>
      </c>
      <c r="F22" s="387">
        <v>54</v>
      </c>
      <c r="G22" s="444">
        <v>2418</v>
      </c>
      <c r="H22" s="399">
        <v>776</v>
      </c>
      <c r="I22" s="387">
        <v>-4293</v>
      </c>
      <c r="J22" s="387">
        <v>1461</v>
      </c>
      <c r="K22" s="400">
        <v>-664</v>
      </c>
      <c r="L22" s="444">
        <v>-2720</v>
      </c>
      <c r="M22" s="387">
        <v>1662</v>
      </c>
      <c r="N22" s="387">
        <v>2627</v>
      </c>
      <c r="O22" s="387">
        <v>1625</v>
      </c>
      <c r="P22" s="387">
        <v>321</v>
      </c>
      <c r="Q22" s="444">
        <v>6235</v>
      </c>
      <c r="R22" s="387">
        <v>993</v>
      </c>
      <c r="S22" s="387">
        <v>2999</v>
      </c>
      <c r="T22" s="387">
        <v>2311</v>
      </c>
      <c r="U22" s="387">
        <v>3339</v>
      </c>
      <c r="V22" s="444">
        <v>9642</v>
      </c>
      <c r="W22" s="387">
        <v>2838</v>
      </c>
      <c r="X22" s="387">
        <v>2701</v>
      </c>
      <c r="Y22" s="387">
        <v>2890</v>
      </c>
      <c r="Z22" s="387">
        <v>2649</v>
      </c>
      <c r="AA22" s="444">
        <v>11078</v>
      </c>
      <c r="AB22" s="387">
        <v>2040</v>
      </c>
      <c r="AC22" s="387">
        <v>3047</v>
      </c>
      <c r="AD22" s="387">
        <v>2968</v>
      </c>
      <c r="AE22" s="387">
        <v>2023</v>
      </c>
      <c r="AF22" s="444">
        <v>9888</v>
      </c>
      <c r="AG22" s="387">
        <v>1829</v>
      </c>
      <c r="AH22" s="387">
        <v>2932</v>
      </c>
      <c r="AI22" s="387">
        <v>2700</v>
      </c>
      <c r="AJ22" s="387">
        <v>1401</v>
      </c>
      <c r="AK22" s="444">
        <v>8862</v>
      </c>
      <c r="AL22" s="387">
        <v>-969</v>
      </c>
    </row>
    <row r="23" spans="2:38" ht="13">
      <c r="B23" s="398" t="s">
        <v>109</v>
      </c>
      <c r="C23" s="382">
        <v>523</v>
      </c>
      <c r="D23" s="383">
        <v>520</v>
      </c>
      <c r="E23" s="383">
        <v>526</v>
      </c>
      <c r="F23" s="383">
        <v>542</v>
      </c>
      <c r="G23" s="443">
        <v>2111</v>
      </c>
      <c r="H23" s="384">
        <v>522</v>
      </c>
      <c r="I23" s="383">
        <v>524</v>
      </c>
      <c r="J23" s="383">
        <v>460</v>
      </c>
      <c r="K23" s="383">
        <v>485</v>
      </c>
      <c r="L23" s="443">
        <v>1991</v>
      </c>
      <c r="M23" s="383">
        <v>452</v>
      </c>
      <c r="N23" s="383">
        <v>464</v>
      </c>
      <c r="O23" s="383">
        <v>469</v>
      </c>
      <c r="P23" s="383">
        <v>510</v>
      </c>
      <c r="Q23" s="443">
        <v>1895</v>
      </c>
      <c r="R23" s="383">
        <v>515</v>
      </c>
      <c r="S23" s="383">
        <v>508</v>
      </c>
      <c r="T23" s="383">
        <v>537</v>
      </c>
      <c r="U23" s="383">
        <v>550</v>
      </c>
      <c r="V23" s="443">
        <v>2110</v>
      </c>
      <c r="W23" s="383">
        <v>562</v>
      </c>
      <c r="X23" s="383">
        <v>581</v>
      </c>
      <c r="Y23" s="383">
        <v>616</v>
      </c>
      <c r="Z23" s="383">
        <v>662</v>
      </c>
      <c r="AA23" s="443">
        <v>2421</v>
      </c>
      <c r="AB23" s="383">
        <v>626</v>
      </c>
      <c r="AC23" s="383">
        <v>673</v>
      </c>
      <c r="AD23" s="383">
        <v>677</v>
      </c>
      <c r="AE23" s="383">
        <v>697</v>
      </c>
      <c r="AF23" s="443">
        <v>2673</v>
      </c>
      <c r="AG23" s="383">
        <v>833</v>
      </c>
      <c r="AH23" s="383">
        <v>846</v>
      </c>
      <c r="AI23" s="383">
        <v>893</v>
      </c>
      <c r="AJ23" s="383">
        <v>925</v>
      </c>
      <c r="AK23" s="443">
        <v>3497</v>
      </c>
      <c r="AL23" s="383">
        <v>935</v>
      </c>
    </row>
    <row r="24" spans="2:38">
      <c r="B24" s="389" t="s">
        <v>92</v>
      </c>
      <c r="C24" s="394">
        <v>408</v>
      </c>
      <c r="D24" s="394">
        <v>405</v>
      </c>
      <c r="E24" s="394">
        <v>403</v>
      </c>
      <c r="F24" s="394">
        <v>417</v>
      </c>
      <c r="G24" s="446">
        <v>1633</v>
      </c>
      <c r="H24" s="394">
        <v>388</v>
      </c>
      <c r="I24" s="394">
        <v>393</v>
      </c>
      <c r="J24" s="394">
        <v>310</v>
      </c>
      <c r="K24" s="394">
        <v>317</v>
      </c>
      <c r="L24" s="446">
        <v>1408</v>
      </c>
      <c r="M24" s="394">
        <v>310</v>
      </c>
      <c r="N24" s="394">
        <v>314</v>
      </c>
      <c r="O24" s="394">
        <v>318</v>
      </c>
      <c r="P24" s="394">
        <v>327</v>
      </c>
      <c r="Q24" s="446">
        <v>1269</v>
      </c>
      <c r="R24" s="394">
        <v>324</v>
      </c>
      <c r="S24" s="394">
        <v>312</v>
      </c>
      <c r="T24" s="394">
        <v>328</v>
      </c>
      <c r="U24" s="394">
        <v>353</v>
      </c>
      <c r="V24" s="446">
        <v>1317</v>
      </c>
      <c r="W24" s="394">
        <v>361</v>
      </c>
      <c r="X24" s="394">
        <v>374</v>
      </c>
      <c r="Y24" s="394">
        <v>394</v>
      </c>
      <c r="Z24" s="394">
        <v>439</v>
      </c>
      <c r="AA24" s="446">
        <v>1568</v>
      </c>
      <c r="AB24" s="394">
        <v>412</v>
      </c>
      <c r="AC24" s="394">
        <v>451</v>
      </c>
      <c r="AD24" s="394">
        <v>452</v>
      </c>
      <c r="AE24" s="394">
        <v>476</v>
      </c>
      <c r="AF24" s="446">
        <v>1791</v>
      </c>
      <c r="AG24" s="394">
        <v>571</v>
      </c>
      <c r="AH24" s="394">
        <v>589</v>
      </c>
      <c r="AI24" s="394">
        <v>595</v>
      </c>
      <c r="AJ24" s="394">
        <v>625</v>
      </c>
      <c r="AK24" s="446">
        <v>2380</v>
      </c>
      <c r="AL24" s="394">
        <v>624</v>
      </c>
    </row>
    <row r="25" spans="2:38">
      <c r="B25" s="393" t="s">
        <v>100</v>
      </c>
      <c r="C25" s="394">
        <v>86</v>
      </c>
      <c r="D25" s="394">
        <v>87</v>
      </c>
      <c r="E25" s="394">
        <v>90</v>
      </c>
      <c r="F25" s="394">
        <v>88</v>
      </c>
      <c r="G25" s="446">
        <v>351</v>
      </c>
      <c r="H25" s="394">
        <v>90</v>
      </c>
      <c r="I25" s="394">
        <v>85</v>
      </c>
      <c r="J25" s="394">
        <v>89</v>
      </c>
      <c r="K25" s="394">
        <v>91</v>
      </c>
      <c r="L25" s="446">
        <v>355</v>
      </c>
      <c r="M25" s="394">
        <v>91</v>
      </c>
      <c r="N25" s="394">
        <v>90</v>
      </c>
      <c r="O25" s="394">
        <v>92</v>
      </c>
      <c r="P25" s="394">
        <v>95</v>
      </c>
      <c r="Q25" s="446">
        <v>368</v>
      </c>
      <c r="R25" s="394">
        <v>97</v>
      </c>
      <c r="S25" s="394">
        <v>99</v>
      </c>
      <c r="T25" s="394">
        <v>99</v>
      </c>
      <c r="U25" s="394">
        <v>97</v>
      </c>
      <c r="V25" s="446">
        <v>392</v>
      </c>
      <c r="W25" s="394">
        <v>103</v>
      </c>
      <c r="X25" s="394">
        <v>103</v>
      </c>
      <c r="Y25" s="394">
        <v>104</v>
      </c>
      <c r="Z25" s="394">
        <v>112</v>
      </c>
      <c r="AA25" s="446">
        <v>422</v>
      </c>
      <c r="AB25" s="394">
        <v>114</v>
      </c>
      <c r="AC25" s="394">
        <v>114</v>
      </c>
      <c r="AD25" s="394">
        <v>115</v>
      </c>
      <c r="AE25" s="394">
        <v>118</v>
      </c>
      <c r="AF25" s="446">
        <v>461</v>
      </c>
      <c r="AG25" s="394">
        <v>157</v>
      </c>
      <c r="AH25" s="394">
        <v>153</v>
      </c>
      <c r="AI25" s="394">
        <v>158</v>
      </c>
      <c r="AJ25" s="394">
        <v>162</v>
      </c>
      <c r="AK25" s="446">
        <v>630</v>
      </c>
      <c r="AL25" s="394">
        <v>167</v>
      </c>
    </row>
    <row r="26" spans="2:38">
      <c r="B26" s="393" t="s">
        <v>101</v>
      </c>
      <c r="C26" s="401">
        <v>0</v>
      </c>
      <c r="D26" s="394">
        <v>1</v>
      </c>
      <c r="E26" s="394">
        <v>1</v>
      </c>
      <c r="F26" s="394">
        <v>4</v>
      </c>
      <c r="G26" s="446">
        <v>6</v>
      </c>
      <c r="H26" s="394">
        <v>17</v>
      </c>
      <c r="I26" s="394">
        <v>20</v>
      </c>
      <c r="J26" s="394">
        <v>37</v>
      </c>
      <c r="K26" s="394">
        <v>48</v>
      </c>
      <c r="L26" s="446">
        <v>122</v>
      </c>
      <c r="M26" s="394">
        <v>34</v>
      </c>
      <c r="N26" s="394">
        <v>39</v>
      </c>
      <c r="O26" s="394">
        <v>36</v>
      </c>
      <c r="P26" s="394">
        <v>64</v>
      </c>
      <c r="Q26" s="446">
        <v>173</v>
      </c>
      <c r="R26" s="394">
        <v>71</v>
      </c>
      <c r="S26" s="394">
        <v>72</v>
      </c>
      <c r="T26" s="394">
        <v>85</v>
      </c>
      <c r="U26" s="394">
        <v>73</v>
      </c>
      <c r="V26" s="446">
        <v>301</v>
      </c>
      <c r="W26" s="394">
        <v>75</v>
      </c>
      <c r="X26" s="394">
        <v>78</v>
      </c>
      <c r="Y26" s="394">
        <v>89</v>
      </c>
      <c r="Z26" s="394">
        <v>76</v>
      </c>
      <c r="AA26" s="446">
        <v>318</v>
      </c>
      <c r="AB26" s="394">
        <v>75</v>
      </c>
      <c r="AC26" s="394">
        <v>82</v>
      </c>
      <c r="AD26" s="394">
        <v>80</v>
      </c>
      <c r="AE26" s="394">
        <v>71</v>
      </c>
      <c r="AF26" s="446">
        <v>308</v>
      </c>
      <c r="AG26" s="394">
        <v>70</v>
      </c>
      <c r="AH26" s="394">
        <v>66</v>
      </c>
      <c r="AI26" s="394">
        <v>100</v>
      </c>
      <c r="AJ26" s="394">
        <v>83</v>
      </c>
      <c r="AK26" s="446">
        <v>319</v>
      </c>
      <c r="AL26" s="394">
        <v>94</v>
      </c>
    </row>
    <row r="27" spans="2:38" ht="15" thickBot="1">
      <c r="B27" s="393" t="s">
        <v>102</v>
      </c>
      <c r="C27" s="394">
        <v>29</v>
      </c>
      <c r="D27" s="394">
        <v>27</v>
      </c>
      <c r="E27" s="394">
        <v>32</v>
      </c>
      <c r="F27" s="394">
        <v>33</v>
      </c>
      <c r="G27" s="446">
        <v>121</v>
      </c>
      <c r="H27" s="394">
        <v>27</v>
      </c>
      <c r="I27" s="394">
        <v>26</v>
      </c>
      <c r="J27" s="394">
        <v>24</v>
      </c>
      <c r="K27" s="394">
        <v>29</v>
      </c>
      <c r="L27" s="446">
        <v>106</v>
      </c>
      <c r="M27" s="394">
        <v>17</v>
      </c>
      <c r="N27" s="394">
        <v>21</v>
      </c>
      <c r="O27" s="394">
        <v>23</v>
      </c>
      <c r="P27" s="394">
        <v>24</v>
      </c>
      <c r="Q27" s="446">
        <v>85</v>
      </c>
      <c r="R27" s="394">
        <v>23</v>
      </c>
      <c r="S27" s="394">
        <v>25</v>
      </c>
      <c r="T27" s="394">
        <v>25</v>
      </c>
      <c r="U27" s="394">
        <v>27</v>
      </c>
      <c r="V27" s="446">
        <v>100</v>
      </c>
      <c r="W27" s="394">
        <v>23</v>
      </c>
      <c r="X27" s="394">
        <v>26</v>
      </c>
      <c r="Y27" s="394">
        <v>29</v>
      </c>
      <c r="Z27" s="394">
        <v>35</v>
      </c>
      <c r="AA27" s="446">
        <v>113</v>
      </c>
      <c r="AB27" s="394">
        <v>25</v>
      </c>
      <c r="AC27" s="394">
        <v>26</v>
      </c>
      <c r="AD27" s="394">
        <v>30</v>
      </c>
      <c r="AE27" s="394">
        <v>32</v>
      </c>
      <c r="AF27" s="446">
        <v>113</v>
      </c>
      <c r="AG27" s="394">
        <v>35</v>
      </c>
      <c r="AH27" s="394">
        <v>38</v>
      </c>
      <c r="AI27" s="394">
        <v>40</v>
      </c>
      <c r="AJ27" s="394">
        <v>55</v>
      </c>
      <c r="AK27" s="446">
        <v>168</v>
      </c>
      <c r="AL27" s="394">
        <v>50</v>
      </c>
    </row>
    <row r="28" spans="2:38" ht="13">
      <c r="B28" s="398" t="s">
        <v>110</v>
      </c>
      <c r="C28" s="382">
        <v>387</v>
      </c>
      <c r="D28" s="382">
        <v>299</v>
      </c>
      <c r="E28" s="383">
        <v>239</v>
      </c>
      <c r="F28" s="383">
        <v>50</v>
      </c>
      <c r="G28" s="443">
        <v>975</v>
      </c>
      <c r="H28" s="384">
        <v>431</v>
      </c>
      <c r="I28" s="383">
        <v>-4670</v>
      </c>
      <c r="J28" s="383">
        <v>1657</v>
      </c>
      <c r="K28" s="383">
        <v>444</v>
      </c>
      <c r="L28" s="443">
        <v>-2138</v>
      </c>
      <c r="M28" s="383">
        <v>1447</v>
      </c>
      <c r="N28" s="383">
        <v>1994</v>
      </c>
      <c r="O28" s="383">
        <v>1490</v>
      </c>
      <c r="P28" s="383">
        <v>919</v>
      </c>
      <c r="Q28" s="443">
        <v>5850</v>
      </c>
      <c r="R28" s="383">
        <v>1415</v>
      </c>
      <c r="S28" s="383">
        <v>2082</v>
      </c>
      <c r="T28" s="383">
        <v>1687</v>
      </c>
      <c r="U28" s="383">
        <v>2263</v>
      </c>
      <c r="V28" s="443">
        <v>7447</v>
      </c>
      <c r="W28" s="383">
        <v>1757</v>
      </c>
      <c r="X28" s="383">
        <v>2464</v>
      </c>
      <c r="Y28" s="383">
        <v>2381</v>
      </c>
      <c r="Z28" s="383">
        <v>1256</v>
      </c>
      <c r="AA28" s="443">
        <v>7858</v>
      </c>
      <c r="AB28" s="383">
        <v>1270</v>
      </c>
      <c r="AC28" s="383">
        <v>1438</v>
      </c>
      <c r="AD28" s="383">
        <v>1712</v>
      </c>
      <c r="AE28" s="383">
        <v>2125</v>
      </c>
      <c r="AF28" s="443">
        <v>6355</v>
      </c>
      <c r="AG28" s="383">
        <v>1171</v>
      </c>
      <c r="AH28" s="383">
        <v>1869</v>
      </c>
      <c r="AI28" s="383">
        <v>2201</v>
      </c>
      <c r="AJ28" s="383">
        <v>255</v>
      </c>
      <c r="AK28" s="443">
        <v>5496</v>
      </c>
      <c r="AL28" s="383">
        <v>168</v>
      </c>
    </row>
    <row r="29" spans="2:38">
      <c r="B29" s="389" t="s">
        <v>92</v>
      </c>
      <c r="C29" s="394">
        <v>524</v>
      </c>
      <c r="D29" s="395">
        <v>195</v>
      </c>
      <c r="E29" s="394">
        <v>16</v>
      </c>
      <c r="F29" s="394">
        <v>39</v>
      </c>
      <c r="G29" s="446">
        <v>774</v>
      </c>
      <c r="H29" s="394">
        <v>433</v>
      </c>
      <c r="I29" s="394">
        <v>-4773</v>
      </c>
      <c r="J29" s="394">
        <v>1456</v>
      </c>
      <c r="K29" s="394">
        <v>624</v>
      </c>
      <c r="L29" s="446">
        <v>-2260</v>
      </c>
      <c r="M29" s="394">
        <v>1431</v>
      </c>
      <c r="N29" s="394">
        <v>2389</v>
      </c>
      <c r="O29" s="394">
        <v>1231</v>
      </c>
      <c r="P29" s="394">
        <v>1320</v>
      </c>
      <c r="Q29" s="446">
        <v>6371</v>
      </c>
      <c r="R29" s="394">
        <v>1425</v>
      </c>
      <c r="S29" s="394">
        <v>1976</v>
      </c>
      <c r="T29" s="394">
        <v>1365</v>
      </c>
      <c r="U29" s="394">
        <v>2242</v>
      </c>
      <c r="V29" s="446">
        <v>7008</v>
      </c>
      <c r="W29" s="394">
        <v>1659</v>
      </c>
      <c r="X29" s="394">
        <v>2177</v>
      </c>
      <c r="Y29" s="394">
        <v>2116</v>
      </c>
      <c r="Z29" s="394">
        <v>1181</v>
      </c>
      <c r="AA29" s="446">
        <v>7133</v>
      </c>
      <c r="AB29" s="394">
        <v>1099</v>
      </c>
      <c r="AC29" s="394">
        <v>1125</v>
      </c>
      <c r="AD29" s="394">
        <v>1308</v>
      </c>
      <c r="AE29" s="394">
        <v>1590</v>
      </c>
      <c r="AF29" s="446">
        <v>4932</v>
      </c>
      <c r="AG29" s="394">
        <v>867</v>
      </c>
      <c r="AH29" s="394">
        <v>1396</v>
      </c>
      <c r="AI29" s="394">
        <v>1798</v>
      </c>
      <c r="AJ29" s="394">
        <v>169</v>
      </c>
      <c r="AK29" s="446">
        <v>4230</v>
      </c>
      <c r="AL29" s="394">
        <v>273</v>
      </c>
    </row>
    <row r="30" spans="2:38">
      <c r="B30" s="393" t="s">
        <v>100</v>
      </c>
      <c r="C30" s="394">
        <v>37</v>
      </c>
      <c r="D30" s="394">
        <v>282</v>
      </c>
      <c r="E30" s="394">
        <v>361</v>
      </c>
      <c r="F30" s="394">
        <v>237</v>
      </c>
      <c r="G30" s="446">
        <v>917</v>
      </c>
      <c r="H30" s="394">
        <v>144</v>
      </c>
      <c r="I30" s="394">
        <v>272</v>
      </c>
      <c r="J30" s="394">
        <v>352</v>
      </c>
      <c r="K30" s="394">
        <v>317</v>
      </c>
      <c r="L30" s="446">
        <v>1085</v>
      </c>
      <c r="M30" s="394">
        <v>192</v>
      </c>
      <c r="N30" s="394">
        <v>253</v>
      </c>
      <c r="O30" s="394">
        <v>452</v>
      </c>
      <c r="P30" s="394">
        <v>274</v>
      </c>
      <c r="Q30" s="446">
        <v>1171</v>
      </c>
      <c r="R30" s="394">
        <v>203</v>
      </c>
      <c r="S30" s="394">
        <v>343</v>
      </c>
      <c r="T30" s="394">
        <v>519</v>
      </c>
      <c r="U30" s="394">
        <v>337</v>
      </c>
      <c r="V30" s="446">
        <v>1402</v>
      </c>
      <c r="W30" s="394">
        <v>269</v>
      </c>
      <c r="X30" s="394">
        <v>461</v>
      </c>
      <c r="Y30" s="394">
        <v>505</v>
      </c>
      <c r="Z30" s="394">
        <v>381</v>
      </c>
      <c r="AA30" s="446">
        <v>1616</v>
      </c>
      <c r="AB30" s="394">
        <v>357</v>
      </c>
      <c r="AC30" s="394">
        <v>563</v>
      </c>
      <c r="AD30" s="394">
        <v>597</v>
      </c>
      <c r="AE30" s="394">
        <v>789</v>
      </c>
      <c r="AF30" s="446">
        <v>2306</v>
      </c>
      <c r="AG30" s="394">
        <v>521</v>
      </c>
      <c r="AH30" s="394">
        <v>702</v>
      </c>
      <c r="AI30" s="394">
        <v>766</v>
      </c>
      <c r="AJ30" s="394">
        <v>442</v>
      </c>
      <c r="AK30" s="446">
        <v>2431</v>
      </c>
      <c r="AL30" s="394">
        <v>535</v>
      </c>
    </row>
    <row r="31" spans="2:38">
      <c r="B31" s="393" t="s">
        <v>101</v>
      </c>
      <c r="C31" s="394">
        <v>-6</v>
      </c>
      <c r="D31" s="394">
        <v>-4</v>
      </c>
      <c r="E31" s="394">
        <v>-10</v>
      </c>
      <c r="F31" s="394">
        <v>-18</v>
      </c>
      <c r="G31" s="446">
        <v>-38</v>
      </c>
      <c r="H31" s="394">
        <v>14</v>
      </c>
      <c r="I31" s="394">
        <v>-1</v>
      </c>
      <c r="J31" s="394">
        <v>15</v>
      </c>
      <c r="K31" s="394">
        <v>-320</v>
      </c>
      <c r="L31" s="446">
        <v>-292</v>
      </c>
      <c r="M31" s="394">
        <v>-20</v>
      </c>
      <c r="N31" s="394">
        <v>-455</v>
      </c>
      <c r="O31" s="394">
        <v>-26</v>
      </c>
      <c r="P31" s="394">
        <v>-480</v>
      </c>
      <c r="Q31" s="446">
        <v>-981</v>
      </c>
      <c r="R31" s="394">
        <v>-44</v>
      </c>
      <c r="S31" s="394">
        <v>-32</v>
      </c>
      <c r="T31" s="394">
        <v>-26</v>
      </c>
      <c r="U31" s="394">
        <v>-17</v>
      </c>
      <c r="V31" s="446">
        <v>-119</v>
      </c>
      <c r="W31" s="394">
        <v>4</v>
      </c>
      <c r="X31" s="394">
        <v>4</v>
      </c>
      <c r="Y31" s="394">
        <v>-78</v>
      </c>
      <c r="Z31" s="394">
        <v>-95</v>
      </c>
      <c r="AA31" s="446">
        <v>-165</v>
      </c>
      <c r="AB31" s="394">
        <v>-9</v>
      </c>
      <c r="AC31" s="394">
        <v>-10</v>
      </c>
      <c r="AD31" s="394">
        <v>6</v>
      </c>
      <c r="AE31" s="394">
        <v>-8</v>
      </c>
      <c r="AF31" s="446">
        <v>-21</v>
      </c>
      <c r="AG31" s="394">
        <v>23</v>
      </c>
      <c r="AH31" s="394">
        <v>16</v>
      </c>
      <c r="AI31" s="394">
        <v>-77</v>
      </c>
      <c r="AJ31" s="394">
        <v>-117</v>
      </c>
      <c r="AK31" s="446">
        <v>-155</v>
      </c>
      <c r="AL31" s="394">
        <v>-371</v>
      </c>
    </row>
    <row r="32" spans="2:38" ht="14.5">
      <c r="B32" s="393" t="s">
        <v>102</v>
      </c>
      <c r="C32" s="394">
        <v>-168</v>
      </c>
      <c r="D32" s="394">
        <v>-174</v>
      </c>
      <c r="E32" s="394">
        <v>-128</v>
      </c>
      <c r="F32" s="394">
        <v>-208</v>
      </c>
      <c r="G32" s="446">
        <v>-678</v>
      </c>
      <c r="H32" s="394">
        <v>-160</v>
      </c>
      <c r="I32" s="394">
        <v>-168</v>
      </c>
      <c r="J32" s="394">
        <v>-166</v>
      </c>
      <c r="K32" s="394">
        <v>-177</v>
      </c>
      <c r="L32" s="446">
        <v>-671</v>
      </c>
      <c r="M32" s="394">
        <v>-156</v>
      </c>
      <c r="N32" s="394">
        <v>-193</v>
      </c>
      <c r="O32" s="394">
        <v>-167</v>
      </c>
      <c r="P32" s="394">
        <v>-195</v>
      </c>
      <c r="Q32" s="446">
        <v>-711</v>
      </c>
      <c r="R32" s="394">
        <v>-169</v>
      </c>
      <c r="S32" s="394">
        <v>-205</v>
      </c>
      <c r="T32" s="394">
        <v>-171</v>
      </c>
      <c r="U32" s="394">
        <v>-299</v>
      </c>
      <c r="V32" s="446">
        <v>-844</v>
      </c>
      <c r="W32" s="394">
        <v>-175</v>
      </c>
      <c r="X32" s="394">
        <v>-178</v>
      </c>
      <c r="Y32" s="394">
        <v>-162</v>
      </c>
      <c r="Z32" s="394">
        <v>-211</v>
      </c>
      <c r="AA32" s="446">
        <v>-726</v>
      </c>
      <c r="AB32" s="394">
        <v>-177</v>
      </c>
      <c r="AC32" s="394">
        <v>-240</v>
      </c>
      <c r="AD32" s="394">
        <v>-199</v>
      </c>
      <c r="AE32" s="394">
        <v>-246</v>
      </c>
      <c r="AF32" s="446">
        <v>-862</v>
      </c>
      <c r="AG32" s="394">
        <v>-240</v>
      </c>
      <c r="AH32" s="394">
        <v>-245</v>
      </c>
      <c r="AI32" s="394">
        <v>-286</v>
      </c>
      <c r="AJ32" s="394">
        <v>-239</v>
      </c>
      <c r="AK32" s="446">
        <v>-1010</v>
      </c>
      <c r="AL32" s="394">
        <v>-269</v>
      </c>
    </row>
    <row r="33" spans="2:38" ht="13.5" thickBot="1">
      <c r="B33" s="402" t="s">
        <v>111</v>
      </c>
      <c r="C33" s="403">
        <v>334</v>
      </c>
      <c r="D33" s="403">
        <v>-140</v>
      </c>
      <c r="E33" s="404">
        <v>601</v>
      </c>
      <c r="F33" s="404">
        <v>-488</v>
      </c>
      <c r="G33" s="447">
        <v>307</v>
      </c>
      <c r="H33" s="405">
        <v>254</v>
      </c>
      <c r="I33" s="404">
        <v>-4817</v>
      </c>
      <c r="J33" s="404">
        <v>1001</v>
      </c>
      <c r="K33" s="404">
        <v>-1149</v>
      </c>
      <c r="L33" s="447">
        <v>-4711</v>
      </c>
      <c r="M33" s="404">
        <v>1210</v>
      </c>
      <c r="N33" s="404">
        <v>2163</v>
      </c>
      <c r="O33" s="404">
        <v>1156</v>
      </c>
      <c r="P33" s="404">
        <v>-189</v>
      </c>
      <c r="Q33" s="447">
        <v>4340</v>
      </c>
      <c r="R33" s="404">
        <v>478</v>
      </c>
      <c r="S33" s="404">
        <v>2491</v>
      </c>
      <c r="T33" s="404">
        <v>1774</v>
      </c>
      <c r="U33" s="404">
        <v>2789</v>
      </c>
      <c r="V33" s="447">
        <v>7532</v>
      </c>
      <c r="W33" s="404">
        <v>2276</v>
      </c>
      <c r="X33" s="404">
        <v>2120</v>
      </c>
      <c r="Y33" s="404">
        <v>2274</v>
      </c>
      <c r="Z33" s="404">
        <v>1987</v>
      </c>
      <c r="AA33" s="447">
        <v>8657</v>
      </c>
      <c r="AB33" s="404">
        <v>1414</v>
      </c>
      <c r="AC33" s="404">
        <v>2374</v>
      </c>
      <c r="AD33" s="404">
        <v>2291</v>
      </c>
      <c r="AE33" s="404">
        <v>1326</v>
      </c>
      <c r="AF33" s="447">
        <v>7215</v>
      </c>
      <c r="AG33" s="404">
        <v>996</v>
      </c>
      <c r="AH33" s="404">
        <v>2086</v>
      </c>
      <c r="AI33" s="404">
        <v>1807</v>
      </c>
      <c r="AJ33" s="404">
        <v>476</v>
      </c>
      <c r="AK33" s="447">
        <v>5365</v>
      </c>
      <c r="AL33" s="404">
        <v>-1904</v>
      </c>
    </row>
    <row r="34" spans="2:38" ht="13">
      <c r="B34" s="406" t="s">
        <v>112</v>
      </c>
      <c r="C34" s="386">
        <v>145</v>
      </c>
      <c r="D34" s="386">
        <v>-229</v>
      </c>
      <c r="E34" s="386">
        <v>652</v>
      </c>
      <c r="F34" s="387">
        <v>-478</v>
      </c>
      <c r="G34" s="444">
        <v>90</v>
      </c>
      <c r="H34" s="388">
        <v>126</v>
      </c>
      <c r="I34" s="387">
        <v>-5390</v>
      </c>
      <c r="J34" s="387">
        <v>615</v>
      </c>
      <c r="K34" s="387">
        <v>-1179</v>
      </c>
      <c r="L34" s="444">
        <v>-5828</v>
      </c>
      <c r="M34" s="387">
        <v>868</v>
      </c>
      <c r="N34" s="387">
        <v>1549</v>
      </c>
      <c r="O34" s="387">
        <v>885</v>
      </c>
      <c r="P34" s="387">
        <v>-69</v>
      </c>
      <c r="Q34" s="444">
        <v>3233</v>
      </c>
      <c r="R34" s="387">
        <v>336</v>
      </c>
      <c r="S34" s="387">
        <v>1792</v>
      </c>
      <c r="T34" s="387">
        <v>1569</v>
      </c>
      <c r="U34" s="387">
        <v>2043</v>
      </c>
      <c r="V34" s="444">
        <v>5740</v>
      </c>
      <c r="W34" s="387">
        <v>2088</v>
      </c>
      <c r="X34" s="387">
        <v>1754</v>
      </c>
      <c r="Y34" s="387">
        <v>1697</v>
      </c>
      <c r="Z34" s="387">
        <v>1634</v>
      </c>
      <c r="AA34" s="444">
        <v>7173</v>
      </c>
      <c r="AB34" s="387">
        <v>1044</v>
      </c>
      <c r="AC34" s="387">
        <v>1773</v>
      </c>
      <c r="AD34" s="387">
        <v>2075</v>
      </c>
      <c r="AE34" s="387">
        <v>902</v>
      </c>
      <c r="AF34" s="444">
        <v>5604</v>
      </c>
      <c r="AG34" s="387">
        <v>849</v>
      </c>
      <c r="AH34" s="387">
        <v>1601</v>
      </c>
      <c r="AI34" s="387">
        <v>1266</v>
      </c>
      <c r="AJ34" s="387">
        <v>582</v>
      </c>
      <c r="AK34" s="444">
        <v>4298</v>
      </c>
      <c r="AL34" s="387">
        <v>-2245</v>
      </c>
    </row>
    <row r="35" spans="2:38" ht="13" thickBot="1">
      <c r="B35" s="407" t="s">
        <v>113</v>
      </c>
      <c r="C35" s="408">
        <v>149</v>
      </c>
      <c r="D35" s="408">
        <v>-207</v>
      </c>
      <c r="E35" s="408">
        <v>655</v>
      </c>
      <c r="F35" s="397">
        <v>-421</v>
      </c>
      <c r="G35" s="448">
        <v>176</v>
      </c>
      <c r="H35" s="396">
        <v>64</v>
      </c>
      <c r="I35" s="397">
        <v>-5197</v>
      </c>
      <c r="J35" s="397">
        <v>538</v>
      </c>
      <c r="K35" s="397">
        <v>-1216</v>
      </c>
      <c r="L35" s="448">
        <v>-5811</v>
      </c>
      <c r="M35" s="397">
        <v>756</v>
      </c>
      <c r="N35" s="397">
        <v>1367</v>
      </c>
      <c r="O35" s="397">
        <v>795</v>
      </c>
      <c r="P35" s="397">
        <v>-81</v>
      </c>
      <c r="Q35" s="448">
        <v>2837</v>
      </c>
      <c r="R35" s="397">
        <v>337</v>
      </c>
      <c r="S35" s="397">
        <v>1608</v>
      </c>
      <c r="T35" s="397">
        <v>1527</v>
      </c>
      <c r="U35" s="397">
        <v>1789</v>
      </c>
      <c r="V35" s="448">
        <v>5261</v>
      </c>
      <c r="W35" s="397">
        <v>1920</v>
      </c>
      <c r="X35" s="397">
        <v>1541</v>
      </c>
      <c r="Y35" s="397">
        <v>1603</v>
      </c>
      <c r="Z35" s="397">
        <v>1591</v>
      </c>
      <c r="AA35" s="448">
        <v>6655</v>
      </c>
      <c r="AB35" s="397">
        <v>1042</v>
      </c>
      <c r="AC35" s="397">
        <v>1744</v>
      </c>
      <c r="AD35" s="397">
        <v>2063</v>
      </c>
      <c r="AE35" s="397">
        <v>897</v>
      </c>
      <c r="AF35" s="448">
        <v>5556</v>
      </c>
      <c r="AG35" s="397">
        <v>849</v>
      </c>
      <c r="AH35" s="397">
        <v>1602</v>
      </c>
      <c r="AI35" s="397">
        <v>1266</v>
      </c>
      <c r="AJ35" s="397">
        <v>583</v>
      </c>
      <c r="AK35" s="448">
        <v>4300</v>
      </c>
      <c r="AL35" s="397">
        <v>-2244</v>
      </c>
    </row>
    <row r="36" spans="2:38" ht="13">
      <c r="B36" s="409" t="s">
        <v>114</v>
      </c>
      <c r="C36" s="410">
        <v>53330</v>
      </c>
      <c r="D36" s="410">
        <v>54131</v>
      </c>
      <c r="E36" s="410">
        <v>53256</v>
      </c>
      <c r="F36" s="411">
        <v>51352</v>
      </c>
      <c r="G36" s="449">
        <v>51352</v>
      </c>
      <c r="H36" s="411">
        <v>53006</v>
      </c>
      <c r="I36" s="411">
        <v>50607</v>
      </c>
      <c r="J36" s="411">
        <v>50984</v>
      </c>
      <c r="K36" s="411">
        <v>46725</v>
      </c>
      <c r="L36" s="449">
        <v>46725</v>
      </c>
      <c r="M36" s="411">
        <v>46535</v>
      </c>
      <c r="N36" s="411">
        <v>49025</v>
      </c>
      <c r="O36" s="411">
        <v>49866</v>
      </c>
      <c r="P36" s="411">
        <v>48137</v>
      </c>
      <c r="Q36" s="449">
        <v>48137</v>
      </c>
      <c r="R36" s="411">
        <v>48217</v>
      </c>
      <c r="S36" s="411">
        <v>51809</v>
      </c>
      <c r="T36" s="411">
        <v>51604</v>
      </c>
      <c r="U36" s="411">
        <v>55559</v>
      </c>
      <c r="V36" s="449">
        <v>55559</v>
      </c>
      <c r="W36" s="411">
        <v>54595</v>
      </c>
      <c r="X36" s="411">
        <v>56489</v>
      </c>
      <c r="Y36" s="411">
        <v>59076</v>
      </c>
      <c r="Z36" s="411">
        <v>60664</v>
      </c>
      <c r="AA36" s="449">
        <v>60664</v>
      </c>
      <c r="AB36" s="411">
        <v>60092</v>
      </c>
      <c r="AC36" s="411">
        <v>64571</v>
      </c>
      <c r="AD36" s="411">
        <v>67456</v>
      </c>
      <c r="AE36" s="411">
        <v>64141</v>
      </c>
      <c r="AF36" s="449">
        <v>64141</v>
      </c>
      <c r="AG36" s="411">
        <v>68983</v>
      </c>
      <c r="AH36" s="411">
        <v>70770</v>
      </c>
      <c r="AI36" s="411">
        <v>71551</v>
      </c>
      <c r="AJ36" s="411">
        <v>71202</v>
      </c>
      <c r="AK36" s="449">
        <v>71202</v>
      </c>
      <c r="AL36" s="411">
        <v>68361</v>
      </c>
    </row>
    <row r="37" spans="2:38" ht="13">
      <c r="B37" s="409" t="s">
        <v>115</v>
      </c>
      <c r="C37" s="410">
        <v>28563</v>
      </c>
      <c r="D37" s="410">
        <v>27761</v>
      </c>
      <c r="E37" s="410">
        <v>28364</v>
      </c>
      <c r="F37" s="411">
        <v>27551</v>
      </c>
      <c r="G37" s="449">
        <v>27551</v>
      </c>
      <c r="H37" s="411">
        <v>27612</v>
      </c>
      <c r="I37" s="411">
        <v>22195</v>
      </c>
      <c r="J37" s="411">
        <v>22743</v>
      </c>
      <c r="K37" s="411">
        <v>20386</v>
      </c>
      <c r="L37" s="449">
        <v>20386</v>
      </c>
      <c r="M37" s="411">
        <v>21354</v>
      </c>
      <c r="N37" s="411">
        <v>22407</v>
      </c>
      <c r="O37" s="411">
        <v>24101</v>
      </c>
      <c r="P37" s="411">
        <v>24244</v>
      </c>
      <c r="Q37" s="449">
        <v>24244</v>
      </c>
      <c r="R37" s="411">
        <v>24460</v>
      </c>
      <c r="S37" s="411">
        <v>25592</v>
      </c>
      <c r="T37" s="411">
        <v>27081</v>
      </c>
      <c r="U37" s="411">
        <v>29285</v>
      </c>
      <c r="V37" s="449">
        <v>29285</v>
      </c>
      <c r="W37" s="411">
        <v>31449</v>
      </c>
      <c r="X37" s="411">
        <v>31939</v>
      </c>
      <c r="Y37" s="411">
        <v>33823</v>
      </c>
      <c r="Z37" s="411">
        <v>35211</v>
      </c>
      <c r="AA37" s="449">
        <v>35211</v>
      </c>
      <c r="AB37" s="411">
        <v>32728</v>
      </c>
      <c r="AC37" s="411">
        <v>33442</v>
      </c>
      <c r="AD37" s="411">
        <v>35373</v>
      </c>
      <c r="AE37" s="411">
        <v>35739</v>
      </c>
      <c r="AF37" s="449">
        <v>35739</v>
      </c>
      <c r="AG37" s="411">
        <v>36425</v>
      </c>
      <c r="AH37" s="411">
        <v>36641</v>
      </c>
      <c r="AI37" s="411">
        <v>38227</v>
      </c>
      <c r="AJ37" s="411">
        <v>38607</v>
      </c>
      <c r="AK37" s="449">
        <v>38607</v>
      </c>
      <c r="AL37" s="411">
        <v>36332</v>
      </c>
    </row>
    <row r="38" spans="2:38" ht="13.5" thickBot="1">
      <c r="B38" s="412" t="s">
        <v>116</v>
      </c>
      <c r="C38" s="413">
        <v>8507</v>
      </c>
      <c r="D38" s="413">
        <v>5133</v>
      </c>
      <c r="E38" s="413">
        <v>4865</v>
      </c>
      <c r="F38" s="414">
        <v>4668</v>
      </c>
      <c r="G38" s="450">
        <v>4668</v>
      </c>
      <c r="H38" s="415">
        <v>9016</v>
      </c>
      <c r="I38" s="414">
        <v>6336</v>
      </c>
      <c r="J38" s="414">
        <v>5884</v>
      </c>
      <c r="K38" s="414">
        <v>6720</v>
      </c>
      <c r="L38" s="450">
        <v>6720</v>
      </c>
      <c r="M38" s="414">
        <v>6161</v>
      </c>
      <c r="N38" s="414">
        <v>4441</v>
      </c>
      <c r="O38" s="414">
        <v>5683</v>
      </c>
      <c r="P38" s="414">
        <v>6810</v>
      </c>
      <c r="Q38" s="450">
        <v>6810</v>
      </c>
      <c r="R38" s="414">
        <v>5467</v>
      </c>
      <c r="S38" s="414">
        <v>5071</v>
      </c>
      <c r="T38" s="414">
        <v>4953</v>
      </c>
      <c r="U38" s="414">
        <v>3363</v>
      </c>
      <c r="V38" s="450">
        <v>3363</v>
      </c>
      <c r="W38" s="414">
        <v>3653</v>
      </c>
      <c r="X38" s="414">
        <v>1175</v>
      </c>
      <c r="Y38" s="414">
        <v>568</v>
      </c>
      <c r="Z38" s="414">
        <v>761</v>
      </c>
      <c r="AA38" s="450">
        <v>761</v>
      </c>
      <c r="AB38" s="414">
        <v>5154</v>
      </c>
      <c r="AC38" s="414">
        <v>4256</v>
      </c>
      <c r="AD38" s="414">
        <v>3651</v>
      </c>
      <c r="AE38" s="414">
        <v>5599</v>
      </c>
      <c r="AF38" s="450">
        <v>5599</v>
      </c>
      <c r="AG38" s="414">
        <v>5051</v>
      </c>
      <c r="AH38" s="414">
        <v>2417</v>
      </c>
      <c r="AI38" s="414">
        <v>1969</v>
      </c>
      <c r="AJ38" s="414">
        <v>2448</v>
      </c>
      <c r="AK38" s="450">
        <v>2448</v>
      </c>
      <c r="AL38" s="414">
        <v>4181</v>
      </c>
    </row>
    <row r="39" spans="2:38" ht="13">
      <c r="B39" s="409" t="s">
        <v>117</v>
      </c>
      <c r="C39" s="410">
        <v>-1332</v>
      </c>
      <c r="D39" s="410">
        <v>4289</v>
      </c>
      <c r="E39" s="410">
        <v>1095</v>
      </c>
      <c r="F39" s="411">
        <v>1488</v>
      </c>
      <c r="G39" s="449">
        <v>5540</v>
      </c>
      <c r="H39" s="411">
        <v>-3440</v>
      </c>
      <c r="I39" s="411">
        <v>4055</v>
      </c>
      <c r="J39" s="411">
        <v>2164</v>
      </c>
      <c r="K39" s="411">
        <v>408</v>
      </c>
      <c r="L39" s="449">
        <v>3187</v>
      </c>
      <c r="M39" s="411">
        <v>980</v>
      </c>
      <c r="N39" s="411">
        <v>2679</v>
      </c>
      <c r="O39" s="411">
        <v>132</v>
      </c>
      <c r="P39" s="411">
        <v>1563</v>
      </c>
      <c r="Q39" s="449">
        <v>5354</v>
      </c>
      <c r="R39" s="411">
        <v>2927</v>
      </c>
      <c r="S39" s="411">
        <v>1764</v>
      </c>
      <c r="T39" s="411">
        <v>2097</v>
      </c>
      <c r="U39" s="411">
        <v>2543</v>
      </c>
      <c r="V39" s="449">
        <v>9331</v>
      </c>
      <c r="W39" s="411">
        <v>673</v>
      </c>
      <c r="X39" s="411">
        <v>3493</v>
      </c>
      <c r="Y39" s="411">
        <v>3003</v>
      </c>
      <c r="Z39" s="411">
        <v>881</v>
      </c>
      <c r="AA39" s="449">
        <v>8050</v>
      </c>
      <c r="AB39" s="411">
        <v>510</v>
      </c>
      <c r="AC39" s="411">
        <v>1879</v>
      </c>
      <c r="AD39" s="411">
        <v>3552</v>
      </c>
      <c r="AE39" s="411">
        <v>-771</v>
      </c>
      <c r="AF39" s="449">
        <v>4980</v>
      </c>
      <c r="AG39" s="411">
        <v>1191</v>
      </c>
      <c r="AH39" s="411">
        <v>3494</v>
      </c>
      <c r="AI39" s="411">
        <v>3431</v>
      </c>
      <c r="AJ39" s="411">
        <v>1203</v>
      </c>
      <c r="AK39" s="449">
        <v>9319</v>
      </c>
      <c r="AL39" s="411">
        <v>530</v>
      </c>
    </row>
    <row r="40" spans="2:38" ht="13">
      <c r="B40" s="409" t="s">
        <v>118</v>
      </c>
      <c r="C40" s="410">
        <v>-128</v>
      </c>
      <c r="D40" s="410">
        <v>-636</v>
      </c>
      <c r="E40" s="410">
        <v>-416</v>
      </c>
      <c r="F40" s="411">
        <v>-1261</v>
      </c>
      <c r="G40" s="449">
        <v>-2441</v>
      </c>
      <c r="H40" s="411">
        <v>-816</v>
      </c>
      <c r="I40" s="411">
        <v>-1264</v>
      </c>
      <c r="J40" s="411">
        <v>-940</v>
      </c>
      <c r="K40" s="411">
        <v>-1000</v>
      </c>
      <c r="L40" s="449">
        <v>-4020</v>
      </c>
      <c r="M40" s="411">
        <v>-568</v>
      </c>
      <c r="N40" s="411">
        <v>-750</v>
      </c>
      <c r="O40" s="411">
        <v>-591</v>
      </c>
      <c r="P40" s="411">
        <v>-2187</v>
      </c>
      <c r="Q40" s="449">
        <v>-4096</v>
      </c>
      <c r="R40" s="411">
        <v>-1399</v>
      </c>
      <c r="S40" s="411">
        <v>-1056</v>
      </c>
      <c r="T40" s="411">
        <v>-1142</v>
      </c>
      <c r="U40" s="411">
        <v>-839</v>
      </c>
      <c r="V40" s="449">
        <v>-4436</v>
      </c>
      <c r="W40" s="411">
        <v>-907</v>
      </c>
      <c r="X40" s="411">
        <v>-940</v>
      </c>
      <c r="Y40" s="411">
        <v>-939</v>
      </c>
      <c r="Z40" s="411">
        <v>-1139</v>
      </c>
      <c r="AA40" s="449">
        <v>-3925</v>
      </c>
      <c r="AB40" s="411">
        <v>-1265</v>
      </c>
      <c r="AC40" s="411">
        <v>-647</v>
      </c>
      <c r="AD40" s="411">
        <v>-1009</v>
      </c>
      <c r="AE40" s="411">
        <v>-1067</v>
      </c>
      <c r="AF40" s="449">
        <v>-3798</v>
      </c>
      <c r="AG40" s="411">
        <v>-666</v>
      </c>
      <c r="AH40" s="411">
        <v>-675</v>
      </c>
      <c r="AI40" s="411">
        <v>-1032</v>
      </c>
      <c r="AJ40" s="411">
        <v>-1621</v>
      </c>
      <c r="AK40" s="449">
        <v>-3994</v>
      </c>
      <c r="AL40" s="411">
        <v>-1527</v>
      </c>
    </row>
    <row r="41" spans="2:38" ht="13.5" thickBot="1">
      <c r="B41" s="409" t="s">
        <v>548</v>
      </c>
      <c r="C41" s="410">
        <v>304</v>
      </c>
      <c r="D41" s="410">
        <v>535</v>
      </c>
      <c r="E41" s="410">
        <v>644</v>
      </c>
      <c r="F41" s="411">
        <v>1001</v>
      </c>
      <c r="G41" s="449">
        <v>2484</v>
      </c>
      <c r="H41" s="411">
        <v>684</v>
      </c>
      <c r="I41" s="411">
        <v>1352</v>
      </c>
      <c r="J41" s="411">
        <v>880</v>
      </c>
      <c r="K41" s="411">
        <v>872</v>
      </c>
      <c r="L41" s="449">
        <v>3788</v>
      </c>
      <c r="M41" s="411">
        <v>583</v>
      </c>
      <c r="N41" s="411">
        <v>582</v>
      </c>
      <c r="O41" s="411">
        <v>722</v>
      </c>
      <c r="P41" s="411">
        <v>1296</v>
      </c>
      <c r="Q41" s="449">
        <v>3183</v>
      </c>
      <c r="R41" s="411">
        <v>1002</v>
      </c>
      <c r="S41" s="411">
        <v>1248</v>
      </c>
      <c r="T41" s="411">
        <v>1207</v>
      </c>
      <c r="U41" s="411">
        <v>1216</v>
      </c>
      <c r="V41" s="449">
        <v>4673</v>
      </c>
      <c r="W41" s="411">
        <v>723</v>
      </c>
      <c r="X41" s="411">
        <v>1198</v>
      </c>
      <c r="Y41" s="411">
        <v>977</v>
      </c>
      <c r="Z41" s="411">
        <v>1704</v>
      </c>
      <c r="AA41" s="449">
        <v>4602</v>
      </c>
      <c r="AB41" s="411">
        <v>802</v>
      </c>
      <c r="AC41" s="411">
        <v>1070</v>
      </c>
      <c r="AD41" s="411">
        <v>1027</v>
      </c>
      <c r="AE41" s="411">
        <v>1571</v>
      </c>
      <c r="AF41" s="449">
        <v>4280</v>
      </c>
      <c r="AG41" s="411">
        <v>749</v>
      </c>
      <c r="AH41" s="411">
        <v>994</v>
      </c>
      <c r="AI41" s="411">
        <v>1319</v>
      </c>
      <c r="AJ41" s="411">
        <v>2395</v>
      </c>
      <c r="AK41" s="449">
        <v>5457</v>
      </c>
      <c r="AL41" s="411">
        <v>1244</v>
      </c>
    </row>
    <row r="42" spans="2:38" ht="15">
      <c r="B42" s="406" t="s">
        <v>119</v>
      </c>
      <c r="C42" s="416">
        <v>3.2</v>
      </c>
      <c r="D42" s="416">
        <v>2.1</v>
      </c>
      <c r="E42" s="416">
        <v>0.1</v>
      </c>
      <c r="F42" s="416">
        <v>0.7</v>
      </c>
      <c r="G42" s="451">
        <v>0.7</v>
      </c>
      <c r="H42" s="417">
        <v>0.5</v>
      </c>
      <c r="I42" s="416">
        <v>1.4</v>
      </c>
      <c r="J42" s="416">
        <v>2.5</v>
      </c>
      <c r="K42" s="416">
        <v>1.7</v>
      </c>
      <c r="L42" s="451">
        <v>1.7</v>
      </c>
      <c r="M42" s="416">
        <v>4.4000000000000004</v>
      </c>
      <c r="N42" s="416">
        <v>11.8</v>
      </c>
      <c r="O42" s="416">
        <v>12.4</v>
      </c>
      <c r="P42" s="416">
        <v>15.2</v>
      </c>
      <c r="Q42" s="451">
        <v>15.2</v>
      </c>
      <c r="R42" s="416">
        <v>12.8</v>
      </c>
      <c r="S42" s="416">
        <v>12.3</v>
      </c>
      <c r="T42" s="416">
        <v>13.2</v>
      </c>
      <c r="U42" s="416">
        <v>19.100000000000001</v>
      </c>
      <c r="V42" s="451">
        <v>19.100000000000001</v>
      </c>
      <c r="W42" s="416">
        <v>23.2</v>
      </c>
      <c r="X42" s="416">
        <v>21.8</v>
      </c>
      <c r="Y42" s="416">
        <v>22.7</v>
      </c>
      <c r="Z42" s="416">
        <v>20.9</v>
      </c>
      <c r="AA42" s="451">
        <v>20.9</v>
      </c>
      <c r="AB42" s="416">
        <v>18.3</v>
      </c>
      <c r="AC42" s="416">
        <v>18.600000000000001</v>
      </c>
      <c r="AD42" s="416">
        <v>18</v>
      </c>
      <c r="AE42" s="416">
        <v>14.1</v>
      </c>
      <c r="AF42" s="451">
        <v>13.7</v>
      </c>
      <c r="AG42" s="416">
        <v>12.7</v>
      </c>
      <c r="AH42" s="416">
        <v>12.3</v>
      </c>
      <c r="AI42" s="416">
        <v>11.2</v>
      </c>
      <c r="AJ42" s="416">
        <v>11.1</v>
      </c>
      <c r="AK42" s="451">
        <v>11.1</v>
      </c>
      <c r="AL42" s="416">
        <v>6.3</v>
      </c>
    </row>
    <row r="43" spans="2:38" ht="15">
      <c r="B43" s="418" t="s">
        <v>120</v>
      </c>
      <c r="C43" s="419">
        <v>5.4</v>
      </c>
      <c r="D43" s="419">
        <v>3.4</v>
      </c>
      <c r="E43" s="419">
        <v>1.6</v>
      </c>
      <c r="F43" s="419">
        <v>2.2999999999999998</v>
      </c>
      <c r="G43" s="452">
        <v>2.2999999999999998</v>
      </c>
      <c r="H43" s="420">
        <v>2.4</v>
      </c>
      <c r="I43" s="419">
        <v>2.6</v>
      </c>
      <c r="J43" s="419">
        <v>6.4</v>
      </c>
      <c r="K43" s="419">
        <v>8.5</v>
      </c>
      <c r="L43" s="452">
        <v>8.5</v>
      </c>
      <c r="M43" s="419">
        <v>11.6</v>
      </c>
      <c r="N43" s="419">
        <v>18.5</v>
      </c>
      <c r="O43" s="419">
        <v>18.100000000000001</v>
      </c>
      <c r="P43" s="419">
        <v>19.5</v>
      </c>
      <c r="Q43" s="452">
        <v>19.5</v>
      </c>
      <c r="R43" s="419">
        <v>19</v>
      </c>
      <c r="S43" s="419">
        <v>17.600000000000001</v>
      </c>
      <c r="T43" s="419">
        <v>17.3</v>
      </c>
      <c r="U43" s="419">
        <v>18.899999999999999</v>
      </c>
      <c r="V43" s="452">
        <v>18.899999999999999</v>
      </c>
      <c r="W43" s="419">
        <v>19.3</v>
      </c>
      <c r="X43" s="419">
        <v>19.899999999999999</v>
      </c>
      <c r="Y43" s="419">
        <v>21.2</v>
      </c>
      <c r="Z43" s="419">
        <v>19</v>
      </c>
      <c r="AA43" s="452">
        <v>19</v>
      </c>
      <c r="AB43" s="419">
        <v>17.3</v>
      </c>
      <c r="AC43" s="419">
        <v>14.7</v>
      </c>
      <c r="AD43" s="419">
        <v>12.7</v>
      </c>
      <c r="AE43" s="419">
        <v>12.3</v>
      </c>
      <c r="AF43" s="452">
        <v>11.9</v>
      </c>
      <c r="AG43" s="419">
        <v>11.6</v>
      </c>
      <c r="AH43" s="419">
        <v>12.6</v>
      </c>
      <c r="AI43" s="419">
        <v>13.6</v>
      </c>
      <c r="AJ43" s="419">
        <v>11.3</v>
      </c>
      <c r="AK43" s="452">
        <v>11.3</v>
      </c>
      <c r="AL43" s="419">
        <v>10.3</v>
      </c>
    </row>
    <row r="44" spans="2:38" ht="15">
      <c r="B44" s="421" t="s">
        <v>121</v>
      </c>
      <c r="C44" s="422">
        <v>26.8</v>
      </c>
      <c r="D44" s="422">
        <v>18.5</v>
      </c>
      <c r="E44" s="422">
        <v>17.2</v>
      </c>
      <c r="F44" s="422">
        <v>16.899999999999999</v>
      </c>
      <c r="G44" s="453">
        <v>16.899999999999999</v>
      </c>
      <c r="H44" s="423">
        <v>32.700000000000003</v>
      </c>
      <c r="I44" s="422">
        <v>28.5</v>
      </c>
      <c r="J44" s="422">
        <v>25.9</v>
      </c>
      <c r="K44" s="422">
        <v>33</v>
      </c>
      <c r="L44" s="453">
        <v>33</v>
      </c>
      <c r="M44" s="422">
        <v>28.9</v>
      </c>
      <c r="N44" s="422">
        <v>19.8</v>
      </c>
      <c r="O44" s="422">
        <v>23.6</v>
      </c>
      <c r="P44" s="422">
        <v>28.1</v>
      </c>
      <c r="Q44" s="453">
        <v>28.1</v>
      </c>
      <c r="R44" s="422">
        <v>22.4</v>
      </c>
      <c r="S44" s="422">
        <v>19.8</v>
      </c>
      <c r="T44" s="422">
        <v>18.3</v>
      </c>
      <c r="U44" s="422">
        <v>11.5</v>
      </c>
      <c r="V44" s="453">
        <v>11.5</v>
      </c>
      <c r="W44" s="422">
        <v>11.6</v>
      </c>
      <c r="X44" s="422">
        <v>3.7</v>
      </c>
      <c r="Y44" s="422">
        <v>1.7</v>
      </c>
      <c r="Z44" s="422">
        <v>2.2000000000000002</v>
      </c>
      <c r="AA44" s="453">
        <v>2.2000000000000002</v>
      </c>
      <c r="AB44" s="422">
        <v>15.7</v>
      </c>
      <c r="AC44" s="422">
        <v>12.7</v>
      </c>
      <c r="AD44" s="422">
        <v>10.3</v>
      </c>
      <c r="AE44" s="422">
        <v>15.7</v>
      </c>
      <c r="AF44" s="453">
        <v>15.7</v>
      </c>
      <c r="AG44" s="422">
        <v>13.9</v>
      </c>
      <c r="AH44" s="422">
        <v>6.6</v>
      </c>
      <c r="AI44" s="422">
        <v>5.2</v>
      </c>
      <c r="AJ44" s="422">
        <v>6.3</v>
      </c>
      <c r="AK44" s="453">
        <v>6.3</v>
      </c>
      <c r="AL44" s="422">
        <v>11.5</v>
      </c>
    </row>
    <row r="45" spans="2:38" ht="28">
      <c r="B45" s="409" t="s">
        <v>122</v>
      </c>
      <c r="C45" s="425" t="s">
        <v>379</v>
      </c>
      <c r="D45" s="424">
        <v>1.1599999999999999</v>
      </c>
      <c r="E45" s="425" t="s">
        <v>379</v>
      </c>
      <c r="F45" s="424">
        <v>1.51</v>
      </c>
      <c r="G45" s="454">
        <v>1.51</v>
      </c>
      <c r="H45" s="425" t="s">
        <v>379</v>
      </c>
      <c r="I45" s="424">
        <v>1.76</v>
      </c>
      <c r="J45" s="425" t="s">
        <v>379</v>
      </c>
      <c r="K45" s="425">
        <v>1.29</v>
      </c>
      <c r="L45" s="454">
        <v>1.29</v>
      </c>
      <c r="M45" s="425" t="s">
        <v>379</v>
      </c>
      <c r="N45" s="425">
        <v>0.53</v>
      </c>
      <c r="O45" s="425" t="s">
        <v>379</v>
      </c>
      <c r="P45" s="425">
        <v>0.73</v>
      </c>
      <c r="Q45" s="454">
        <v>0.73</v>
      </c>
      <c r="R45" s="425" t="s">
        <v>379</v>
      </c>
      <c r="S45" s="425">
        <v>0.59</v>
      </c>
      <c r="T45" s="425" t="s">
        <v>444</v>
      </c>
      <c r="U45" s="425">
        <v>0.35</v>
      </c>
      <c r="V45" s="454">
        <v>0.35</v>
      </c>
      <c r="W45" s="425" t="s">
        <v>444</v>
      </c>
      <c r="X45" s="425">
        <v>0.11</v>
      </c>
      <c r="Y45" s="425" t="s">
        <v>444</v>
      </c>
      <c r="Z45" s="425">
        <v>7.0000000000000007E-2</v>
      </c>
      <c r="AA45" s="454">
        <v>7.0000000000000007E-2</v>
      </c>
      <c r="AB45" s="425" t="s">
        <v>444</v>
      </c>
      <c r="AC45" s="425">
        <v>0.46</v>
      </c>
      <c r="AD45" s="425" t="s">
        <v>444</v>
      </c>
      <c r="AE45" s="425">
        <v>0.67</v>
      </c>
      <c r="AF45" s="454">
        <v>0.67</v>
      </c>
      <c r="AG45" s="425" t="s">
        <v>444</v>
      </c>
      <c r="AH45" s="425">
        <v>0.28000000000000003</v>
      </c>
      <c r="AI45" s="425" t="s">
        <v>444</v>
      </c>
      <c r="AJ45" s="425">
        <v>0.28000000000000003</v>
      </c>
      <c r="AK45" s="454">
        <v>0.28000000000000003</v>
      </c>
      <c r="AL45" s="425" t="s">
        <v>444</v>
      </c>
    </row>
    <row r="46" spans="2:38" ht="15">
      <c r="B46" s="532" t="s">
        <v>123</v>
      </c>
      <c r="C46" s="425" t="s">
        <v>379</v>
      </c>
      <c r="D46" s="426">
        <v>1.32</v>
      </c>
      <c r="E46" s="425" t="s">
        <v>379</v>
      </c>
      <c r="F46" s="426">
        <v>1.93</v>
      </c>
      <c r="G46" s="455">
        <v>1.93</v>
      </c>
      <c r="H46" s="425" t="s">
        <v>379</v>
      </c>
      <c r="I46" s="426">
        <v>2.06</v>
      </c>
      <c r="J46" s="425" t="s">
        <v>379</v>
      </c>
      <c r="K46" s="427">
        <v>2.5499999999999998</v>
      </c>
      <c r="L46" s="455">
        <v>2.5499999999999998</v>
      </c>
      <c r="M46" s="425" t="s">
        <v>379</v>
      </c>
      <c r="N46" s="425">
        <v>0.74</v>
      </c>
      <c r="O46" s="425" t="s">
        <v>379</v>
      </c>
      <c r="P46" s="425">
        <v>0.88</v>
      </c>
      <c r="Q46" s="455">
        <v>0.88</v>
      </c>
      <c r="R46" s="425" t="s">
        <v>379</v>
      </c>
      <c r="S46" s="425">
        <v>0.77</v>
      </c>
      <c r="T46" s="425" t="s">
        <v>444</v>
      </c>
      <c r="U46" s="425">
        <v>0.35</v>
      </c>
      <c r="V46" s="455">
        <v>0.35</v>
      </c>
      <c r="W46" s="425" t="s">
        <v>444</v>
      </c>
      <c r="X46" s="425">
        <v>0.11</v>
      </c>
      <c r="Y46" s="425" t="s">
        <v>444</v>
      </c>
      <c r="Z46" s="425">
        <v>7.0000000000000007E-2</v>
      </c>
      <c r="AA46" s="455">
        <v>7.0000000000000007E-2</v>
      </c>
      <c r="AB46" s="425" t="s">
        <v>444</v>
      </c>
      <c r="AC46" s="425">
        <v>0.39</v>
      </c>
      <c r="AD46" s="425" t="s">
        <v>444</v>
      </c>
      <c r="AE46" s="425">
        <v>0.6</v>
      </c>
      <c r="AF46" s="455">
        <v>0.6</v>
      </c>
      <c r="AG46" s="425" t="s">
        <v>444</v>
      </c>
      <c r="AH46" s="425">
        <v>0.27</v>
      </c>
      <c r="AI46" s="425" t="s">
        <v>444</v>
      </c>
      <c r="AJ46" s="425">
        <v>0.27</v>
      </c>
      <c r="AK46" s="455">
        <v>0.27</v>
      </c>
      <c r="AL46" s="425" t="s">
        <v>444</v>
      </c>
    </row>
    <row r="47" spans="2:38" ht="13.5" thickBot="1">
      <c r="B47" s="428" t="s">
        <v>124</v>
      </c>
      <c r="C47" s="429">
        <v>0.35</v>
      </c>
      <c r="D47" s="429">
        <v>-0.48</v>
      </c>
      <c r="E47" s="429">
        <v>1.54</v>
      </c>
      <c r="F47" s="429">
        <v>-0.99</v>
      </c>
      <c r="G47" s="456">
        <v>0.41</v>
      </c>
      <c r="H47" s="430">
        <v>0.15</v>
      </c>
      <c r="I47" s="429">
        <v>-12.15</v>
      </c>
      <c r="J47" s="429">
        <v>1.2599999999999998</v>
      </c>
      <c r="K47" s="431">
        <v>-2.85</v>
      </c>
      <c r="L47" s="456">
        <v>-13.59</v>
      </c>
      <c r="M47" s="429">
        <v>1.77</v>
      </c>
      <c r="N47" s="429">
        <v>3.19</v>
      </c>
      <c r="O47" s="429">
        <v>1.86</v>
      </c>
      <c r="P47" s="429">
        <v>-0.19</v>
      </c>
      <c r="Q47" s="456">
        <v>6.63</v>
      </c>
      <c r="R47" s="429">
        <v>0.79</v>
      </c>
      <c r="S47" s="429">
        <v>3.76</v>
      </c>
      <c r="T47" s="429">
        <v>3.57</v>
      </c>
      <c r="U47" s="429">
        <v>4.18</v>
      </c>
      <c r="V47" s="456">
        <v>12.3</v>
      </c>
      <c r="W47" s="429">
        <v>4.49</v>
      </c>
      <c r="X47" s="429">
        <v>3.6</v>
      </c>
      <c r="Y47" s="429">
        <v>3.75</v>
      </c>
      <c r="Z47" s="429">
        <v>3.72</v>
      </c>
      <c r="AA47" s="456">
        <v>15.56</v>
      </c>
      <c r="AB47" s="429">
        <v>2.44</v>
      </c>
      <c r="AC47" s="429">
        <v>4.07</v>
      </c>
      <c r="AD47" s="429">
        <v>4.83</v>
      </c>
      <c r="AE47" s="429">
        <v>2.1</v>
      </c>
      <c r="AF47" s="456">
        <v>12.99</v>
      </c>
      <c r="AG47" s="429">
        <v>1.98</v>
      </c>
      <c r="AH47" s="429">
        <v>3.75</v>
      </c>
      <c r="AI47" s="429">
        <v>2.96</v>
      </c>
      <c r="AJ47" s="429">
        <v>1.36</v>
      </c>
      <c r="AK47" s="456">
        <v>10.050000000000001</v>
      </c>
      <c r="AL47" s="429">
        <v>-5.25</v>
      </c>
    </row>
    <row r="48" spans="2:38">
      <c r="H48" s="432"/>
    </row>
    <row r="49" spans="2:38" ht="26">
      <c r="B49" s="378" t="s">
        <v>125</v>
      </c>
      <c r="C49" s="379" t="str">
        <f t="shared" ref="C49:K49" si="0">C4</f>
        <v>Q1
2013 *</v>
      </c>
      <c r="D49" s="379" t="str">
        <f t="shared" si="0"/>
        <v>Q2
2013 *</v>
      </c>
      <c r="E49" s="379" t="str">
        <f t="shared" si="0"/>
        <v>Q3
2013 *</v>
      </c>
      <c r="F49" s="379" t="str">
        <f t="shared" si="0"/>
        <v>Q4
2013 *</v>
      </c>
      <c r="G49" s="379" t="str">
        <f t="shared" si="0"/>
        <v>12 months
2013 *</v>
      </c>
      <c r="H49" s="433" t="str">
        <f t="shared" si="0"/>
        <v>Q1
2014</v>
      </c>
      <c r="I49" s="379" t="str">
        <f t="shared" si="0"/>
        <v>Q2
2014</v>
      </c>
      <c r="J49" s="379" t="str">
        <f t="shared" si="0"/>
        <v>Q3
2014</v>
      </c>
      <c r="K49" s="379" t="str">
        <f t="shared" si="0"/>
        <v>Q4
2014</v>
      </c>
      <c r="L49" s="379" t="str">
        <f t="shared" ref="L49:Q49" si="1">L4</f>
        <v>12 months
2014</v>
      </c>
      <c r="M49" s="378" t="str">
        <f t="shared" si="1"/>
        <v>Q1
2015</v>
      </c>
      <c r="N49" s="379" t="str">
        <f t="shared" si="1"/>
        <v>Q2
2015</v>
      </c>
      <c r="O49" s="379" t="str">
        <f t="shared" si="1"/>
        <v>Q3
2015</v>
      </c>
      <c r="P49" s="379" t="str">
        <f t="shared" si="1"/>
        <v>Q4
2015</v>
      </c>
      <c r="Q49" s="379" t="str">
        <f t="shared" si="1"/>
        <v>12 months
2015</v>
      </c>
      <c r="R49" s="378" t="str">
        <f>R4</f>
        <v>Q1
2016</v>
      </c>
      <c r="S49" s="378" t="str">
        <f>S4</f>
        <v>Q2
2016</v>
      </c>
      <c r="T49" s="379" t="str">
        <f>T4</f>
        <v>Q3
2016</v>
      </c>
      <c r="U49" s="379" t="str">
        <f t="shared" ref="U49:AA49" si="2">U4</f>
        <v>Q4
2016</v>
      </c>
      <c r="V49" s="379" t="str">
        <f t="shared" si="2"/>
        <v>12 months
2016</v>
      </c>
      <c r="W49" s="379" t="str">
        <f t="shared" si="2"/>
        <v>Q1
2017</v>
      </c>
      <c r="X49" s="379" t="str">
        <f t="shared" si="2"/>
        <v>Q2
2017</v>
      </c>
      <c r="Y49" s="379" t="str">
        <f t="shared" si="2"/>
        <v>Q3
2017</v>
      </c>
      <c r="Z49" s="379" t="str">
        <f t="shared" si="2"/>
        <v>Q4
2017</v>
      </c>
      <c r="AA49" s="379" t="str">
        <f t="shared" si="2"/>
        <v>12 months
2017</v>
      </c>
      <c r="AB49" s="379" t="str">
        <f t="shared" ref="AB49:AK49" si="3">AB4</f>
        <v>Q1
2018</v>
      </c>
      <c r="AC49" s="379" t="str">
        <f t="shared" si="3"/>
        <v>Q2
2018</v>
      </c>
      <c r="AD49" s="379" t="str">
        <f t="shared" si="3"/>
        <v>Q3
2018</v>
      </c>
      <c r="AE49" s="379" t="str">
        <f t="shared" si="3"/>
        <v>Q4
2018</v>
      </c>
      <c r="AF49" s="379" t="str">
        <f t="shared" si="3"/>
        <v>12 months
2018 ***</v>
      </c>
      <c r="AG49" s="379" t="str">
        <f t="shared" si="3"/>
        <v>Q1
2019</v>
      </c>
      <c r="AH49" s="379" t="str">
        <f t="shared" si="3"/>
        <v>Q2
2019</v>
      </c>
      <c r="AI49" s="379" t="str">
        <f t="shared" si="3"/>
        <v>Q3
2019</v>
      </c>
      <c r="AJ49" s="379" t="str">
        <f t="shared" si="3"/>
        <v>Q4
2019</v>
      </c>
      <c r="AK49" s="379" t="str">
        <f t="shared" si="3"/>
        <v>12 months
2019</v>
      </c>
      <c r="AL49" s="379" t="str">
        <f>AL4</f>
        <v>Q1
2020</v>
      </c>
    </row>
    <row r="50" spans="2:38" ht="13">
      <c r="B50" s="418" t="s">
        <v>126</v>
      </c>
      <c r="C50" s="434">
        <v>-53</v>
      </c>
      <c r="D50" s="435">
        <v>-439</v>
      </c>
      <c r="E50" s="435">
        <v>362</v>
      </c>
      <c r="F50" s="435">
        <v>-538</v>
      </c>
      <c r="G50" s="457">
        <v>-668</v>
      </c>
      <c r="H50" s="436">
        <v>-177</v>
      </c>
      <c r="I50" s="435">
        <v>-147</v>
      </c>
      <c r="J50" s="437">
        <v>-656</v>
      </c>
      <c r="K50" s="437">
        <v>-1593</v>
      </c>
      <c r="L50" s="457">
        <v>-2573</v>
      </c>
      <c r="M50" s="437">
        <v>-237</v>
      </c>
      <c r="N50" s="437">
        <v>169</v>
      </c>
      <c r="O50" s="437">
        <v>-334</v>
      </c>
      <c r="P50" s="437">
        <v>-1108</v>
      </c>
      <c r="Q50" s="457">
        <v>-1510</v>
      </c>
      <c r="R50" s="437">
        <v>-937</v>
      </c>
      <c r="S50" s="437">
        <v>409</v>
      </c>
      <c r="T50" s="437">
        <v>87</v>
      </c>
      <c r="U50" s="437">
        <v>526</v>
      </c>
      <c r="V50" s="457">
        <v>85</v>
      </c>
      <c r="W50" s="437">
        <v>519</v>
      </c>
      <c r="X50" s="437">
        <v>-344</v>
      </c>
      <c r="Y50" s="437">
        <v>-107</v>
      </c>
      <c r="Z50" s="437">
        <v>731</v>
      </c>
      <c r="AA50" s="457">
        <v>799</v>
      </c>
      <c r="AB50" s="437">
        <v>144</v>
      </c>
      <c r="AC50" s="437">
        <v>936</v>
      </c>
      <c r="AD50" s="437">
        <v>579</v>
      </c>
      <c r="AE50" s="437">
        <v>-799</v>
      </c>
      <c r="AF50" s="457">
        <v>860</v>
      </c>
      <c r="AG50" s="437">
        <v>-175</v>
      </c>
      <c r="AH50" s="437">
        <v>217</v>
      </c>
      <c r="AI50" s="437">
        <v>-394</v>
      </c>
      <c r="AJ50" s="437">
        <v>221</v>
      </c>
      <c r="AK50" s="457">
        <v>-131</v>
      </c>
      <c r="AL50" s="437">
        <v>-2072</v>
      </c>
    </row>
    <row r="51" spans="2:38">
      <c r="B51" s="393" t="s">
        <v>93</v>
      </c>
      <c r="C51" s="394">
        <v>-57</v>
      </c>
      <c r="D51" s="395">
        <v>-261</v>
      </c>
      <c r="E51" s="395">
        <v>230</v>
      </c>
      <c r="F51" s="395">
        <v>-507</v>
      </c>
      <c r="G51" s="458">
        <v>-595</v>
      </c>
      <c r="H51" s="438">
        <v>-129</v>
      </c>
      <c r="I51" s="395">
        <v>-195</v>
      </c>
      <c r="J51" s="439">
        <v>-520</v>
      </c>
      <c r="K51" s="439">
        <v>-1428</v>
      </c>
      <c r="L51" s="458">
        <v>-2272</v>
      </c>
      <c r="M51" s="438">
        <v>-153</v>
      </c>
      <c r="N51" s="438">
        <v>94</v>
      </c>
      <c r="O51" s="438">
        <v>-336</v>
      </c>
      <c r="P51" s="438">
        <v>-1112</v>
      </c>
      <c r="Q51" s="458">
        <v>-1507</v>
      </c>
      <c r="R51" s="438">
        <v>-876</v>
      </c>
      <c r="S51" s="438">
        <v>397</v>
      </c>
      <c r="T51" s="438">
        <v>239</v>
      </c>
      <c r="U51" s="438">
        <v>405</v>
      </c>
      <c r="V51" s="458">
        <v>165</v>
      </c>
      <c r="W51" s="438">
        <v>413</v>
      </c>
      <c r="X51" s="438">
        <v>-249</v>
      </c>
      <c r="Y51" s="438">
        <v>-34</v>
      </c>
      <c r="Z51" s="438">
        <v>571</v>
      </c>
      <c r="AA51" s="458">
        <v>701</v>
      </c>
      <c r="AB51" s="438">
        <v>155</v>
      </c>
      <c r="AC51" s="438">
        <v>716</v>
      </c>
      <c r="AD51" s="438">
        <v>552</v>
      </c>
      <c r="AE51" s="438">
        <v>-434</v>
      </c>
      <c r="AF51" s="458">
        <v>989</v>
      </c>
      <c r="AG51" s="438">
        <v>-134</v>
      </c>
      <c r="AH51" s="438">
        <v>165</v>
      </c>
      <c r="AI51" s="438">
        <v>-331</v>
      </c>
      <c r="AJ51" s="438">
        <v>154</v>
      </c>
      <c r="AK51" s="458">
        <v>-146</v>
      </c>
      <c r="AL51" s="438">
        <v>-1937</v>
      </c>
    </row>
    <row r="52" spans="2:38">
      <c r="B52" s="393" t="s">
        <v>127</v>
      </c>
      <c r="C52" s="394">
        <v>17</v>
      </c>
      <c r="D52" s="395">
        <v>-107</v>
      </c>
      <c r="E52" s="395">
        <v>83</v>
      </c>
      <c r="F52" s="395">
        <v>-3</v>
      </c>
      <c r="G52" s="458">
        <v>-10</v>
      </c>
      <c r="H52" s="439">
        <v>-20</v>
      </c>
      <c r="I52" s="395">
        <v>21</v>
      </c>
      <c r="J52" s="439">
        <v>-48</v>
      </c>
      <c r="K52" s="439">
        <v>-231</v>
      </c>
      <c r="L52" s="458">
        <v>-278</v>
      </c>
      <c r="M52" s="439">
        <v>-32</v>
      </c>
      <c r="N52" s="439">
        <v>91</v>
      </c>
      <c r="O52" s="439">
        <v>-82</v>
      </c>
      <c r="P52" s="439">
        <v>-15</v>
      </c>
      <c r="Q52" s="458">
        <v>-38</v>
      </c>
      <c r="R52" s="439">
        <v>34</v>
      </c>
      <c r="S52" s="439">
        <v>-51</v>
      </c>
      <c r="T52" s="439">
        <v>-85</v>
      </c>
      <c r="U52" s="439">
        <v>89</v>
      </c>
      <c r="V52" s="458">
        <v>-13</v>
      </c>
      <c r="W52" s="439">
        <v>58</v>
      </c>
      <c r="X52" s="439">
        <v>-78</v>
      </c>
      <c r="Y52" s="439">
        <v>-77</v>
      </c>
      <c r="Z52" s="439">
        <v>123</v>
      </c>
      <c r="AA52" s="458">
        <v>26</v>
      </c>
      <c r="AB52" s="439">
        <v>-21</v>
      </c>
      <c r="AC52" s="439">
        <v>171</v>
      </c>
      <c r="AD52" s="439">
        <v>67</v>
      </c>
      <c r="AE52" s="439">
        <v>-333</v>
      </c>
      <c r="AF52" s="458">
        <v>-116</v>
      </c>
      <c r="AG52" s="439">
        <v>15</v>
      </c>
      <c r="AH52" s="439">
        <v>-21</v>
      </c>
      <c r="AI52" s="439">
        <v>-44</v>
      </c>
      <c r="AJ52" s="439">
        <v>52</v>
      </c>
      <c r="AK52" s="458">
        <v>2</v>
      </c>
      <c r="AL52" s="439">
        <v>-158</v>
      </c>
    </row>
    <row r="53" spans="2:38">
      <c r="B53" s="393" t="s">
        <v>128</v>
      </c>
      <c r="C53" s="394">
        <v>-18</v>
      </c>
      <c r="D53" s="395">
        <v>-52</v>
      </c>
      <c r="E53" s="395">
        <v>55</v>
      </c>
      <c r="F53" s="395">
        <v>-29</v>
      </c>
      <c r="G53" s="458">
        <v>-44</v>
      </c>
      <c r="H53" s="439">
        <v>-25</v>
      </c>
      <c r="I53" s="395">
        <v>25</v>
      </c>
      <c r="J53" s="439">
        <v>-88</v>
      </c>
      <c r="K53" s="439">
        <v>98</v>
      </c>
      <c r="L53" s="458">
        <v>10</v>
      </c>
      <c r="M53" s="439">
        <v>-65</v>
      </c>
      <c r="N53" s="439">
        <v>-21</v>
      </c>
      <c r="O53" s="439">
        <v>93</v>
      </c>
      <c r="P53" s="439">
        <v>21</v>
      </c>
      <c r="Q53" s="458">
        <v>28</v>
      </c>
      <c r="R53" s="439">
        <v>-92</v>
      </c>
      <c r="S53" s="439">
        <v>54</v>
      </c>
      <c r="T53" s="439">
        <v>-62</v>
      </c>
      <c r="U53" s="439">
        <v>23</v>
      </c>
      <c r="V53" s="458">
        <v>-77</v>
      </c>
      <c r="W53" s="439">
        <v>50</v>
      </c>
      <c r="X53" s="439">
        <v>-12</v>
      </c>
      <c r="Y53" s="439">
        <v>2</v>
      </c>
      <c r="Z53" s="439">
        <v>29</v>
      </c>
      <c r="AA53" s="458">
        <v>69</v>
      </c>
      <c r="AB53" s="439">
        <v>8</v>
      </c>
      <c r="AC53" s="439">
        <v>43</v>
      </c>
      <c r="AD53" s="439">
        <v>-44</v>
      </c>
      <c r="AE53" s="439">
        <v>-16</v>
      </c>
      <c r="AF53" s="458">
        <v>-9</v>
      </c>
      <c r="AG53" s="439">
        <v>-59</v>
      </c>
      <c r="AH53" s="439">
        <v>68</v>
      </c>
      <c r="AI53" s="439">
        <v>-12</v>
      </c>
      <c r="AJ53" s="439">
        <v>10</v>
      </c>
      <c r="AK53" s="458">
        <v>7</v>
      </c>
      <c r="AL53" s="439">
        <v>57</v>
      </c>
    </row>
    <row r="54" spans="2:38" ht="13" thickBot="1">
      <c r="B54" s="440" t="s">
        <v>129</v>
      </c>
      <c r="C54" s="397">
        <v>5</v>
      </c>
      <c r="D54" s="408">
        <v>-19</v>
      </c>
      <c r="E54" s="408">
        <v>-6</v>
      </c>
      <c r="F54" s="408">
        <v>1</v>
      </c>
      <c r="G54" s="459">
        <v>-19</v>
      </c>
      <c r="H54" s="441">
        <v>-3</v>
      </c>
      <c r="I54" s="408">
        <v>2</v>
      </c>
      <c r="J54" s="442">
        <v>0</v>
      </c>
      <c r="K54" s="442">
        <v>-32</v>
      </c>
      <c r="L54" s="459">
        <v>-33</v>
      </c>
      <c r="M54" s="442">
        <v>13</v>
      </c>
      <c r="N54" s="442">
        <v>5</v>
      </c>
      <c r="O54" s="442">
        <v>-9</v>
      </c>
      <c r="P54" s="442">
        <v>-2</v>
      </c>
      <c r="Q54" s="459">
        <v>7</v>
      </c>
      <c r="R54" s="442">
        <v>-3</v>
      </c>
      <c r="S54" s="442">
        <v>9</v>
      </c>
      <c r="T54" s="442">
        <v>-5</v>
      </c>
      <c r="U54" s="442">
        <v>9</v>
      </c>
      <c r="V54" s="459">
        <v>10</v>
      </c>
      <c r="W54" s="442">
        <v>-2</v>
      </c>
      <c r="X54" s="442">
        <v>-5</v>
      </c>
      <c r="Y54" s="442">
        <v>2</v>
      </c>
      <c r="Z54" s="442">
        <v>8</v>
      </c>
      <c r="AA54" s="459">
        <v>3</v>
      </c>
      <c r="AB54" s="442">
        <v>2</v>
      </c>
      <c r="AC54" s="442">
        <v>6</v>
      </c>
      <c r="AD54" s="442">
        <v>4</v>
      </c>
      <c r="AE54" s="442">
        <v>-16</v>
      </c>
      <c r="AF54" s="459">
        <v>-4</v>
      </c>
      <c r="AG54" s="442">
        <v>3</v>
      </c>
      <c r="AH54" s="442">
        <v>5</v>
      </c>
      <c r="AI54" s="442">
        <v>-7</v>
      </c>
      <c r="AJ54" s="442">
        <v>5</v>
      </c>
      <c r="AK54" s="459">
        <v>6</v>
      </c>
      <c r="AL54" s="442">
        <v>-34</v>
      </c>
    </row>
    <row r="56" spans="2:38" hidden="1" outlineLevel="1"/>
    <row r="57" spans="2:38" ht="12.75" customHeight="1" collapsed="1">
      <c r="B57" s="376" t="s">
        <v>142</v>
      </c>
    </row>
    <row r="58" spans="2:38" ht="159.75" customHeight="1">
      <c r="B58" s="785" t="s">
        <v>579</v>
      </c>
      <c r="C58" s="785"/>
      <c r="D58" s="785"/>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row>
    <row r="59" spans="2:38" ht="5.25" customHeight="1">
      <c r="B59" s="666"/>
      <c r="C59" s="666"/>
      <c r="D59" s="666"/>
      <c r="E59" s="666"/>
      <c r="F59" s="666"/>
      <c r="G59" s="666"/>
      <c r="H59" s="666"/>
      <c r="I59" s="666"/>
      <c r="J59" s="666"/>
      <c r="K59" s="666"/>
      <c r="L59" s="666"/>
      <c r="M59" s="666"/>
      <c r="N59" s="666"/>
    </row>
    <row r="60" spans="2:38">
      <c r="B60" s="785" t="s">
        <v>545</v>
      </c>
      <c r="C60" s="785"/>
      <c r="D60" s="785"/>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785"/>
      <c r="AF60" s="785"/>
    </row>
    <row r="61" spans="2:38" ht="12.75" customHeight="1">
      <c r="B61" s="793" t="s">
        <v>553</v>
      </c>
      <c r="C61" s="793"/>
      <c r="D61" s="793"/>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row>
    <row r="62" spans="2:38">
      <c r="B62" s="376" t="s">
        <v>143</v>
      </c>
    </row>
    <row r="63" spans="2:38" ht="12.75" customHeight="1">
      <c r="B63" s="792" t="s">
        <v>144</v>
      </c>
      <c r="C63" s="792"/>
      <c r="D63" s="792"/>
      <c r="E63" s="792"/>
      <c r="F63" s="792"/>
      <c r="G63" s="792"/>
      <c r="H63" s="792"/>
      <c r="I63" s="792"/>
      <c r="J63" s="792"/>
      <c r="K63" s="792"/>
      <c r="L63" s="792"/>
      <c r="M63" s="792"/>
      <c r="N63" s="792"/>
    </row>
    <row r="64" spans="2:38" ht="12.75" customHeight="1">
      <c r="B64" s="791" t="s">
        <v>145</v>
      </c>
      <c r="C64" s="791"/>
      <c r="D64" s="791"/>
      <c r="E64" s="791"/>
      <c r="F64" s="791"/>
      <c r="G64" s="791"/>
      <c r="H64" s="791"/>
      <c r="I64" s="791"/>
      <c r="J64" s="791"/>
      <c r="K64" s="791"/>
      <c r="L64" s="791"/>
      <c r="M64" s="791"/>
      <c r="N64" s="791"/>
    </row>
    <row r="65" spans="2:2">
      <c r="B65" s="376" t="s">
        <v>146</v>
      </c>
    </row>
    <row r="66" spans="2:2">
      <c r="B66" s="376" t="s">
        <v>147</v>
      </c>
    </row>
    <row r="67" spans="2:2">
      <c r="B67" s="376" t="s">
        <v>148</v>
      </c>
    </row>
    <row r="68" spans="2:2">
      <c r="B68" s="376" t="s">
        <v>149</v>
      </c>
    </row>
    <row r="70" spans="2:2">
      <c r="B70" s="564"/>
    </row>
    <row r="71" spans="2:2">
      <c r="B71" s="565"/>
    </row>
    <row r="72" spans="2:2">
      <c r="B72" s="565"/>
    </row>
  </sheetData>
  <mergeCells count="5">
    <mergeCell ref="B64:N64"/>
    <mergeCell ref="B63:N63"/>
    <mergeCell ref="B60:AF60"/>
    <mergeCell ref="B61:AF61"/>
    <mergeCell ref="B58:AI58"/>
  </mergeCells>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P64"/>
  <sheetViews>
    <sheetView showGridLines="0" view="pageBreakPreview" zoomScaleNormal="90" zoomScaleSheetLayoutView="100" workbookViewId="0">
      <pane xSplit="2" ySplit="4" topLeftCell="BF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0" outlineLevelRow="1" outlineLevelCol="1"/>
  <cols>
    <col min="1" max="1" width="1.26953125" style="492" customWidth="1"/>
    <col min="2" max="2" width="34.1796875" style="492" customWidth="1"/>
    <col min="3" max="6" width="10.54296875" style="492" hidden="1" customWidth="1" outlineLevel="1"/>
    <col min="7" max="7" width="10.54296875" style="492" customWidth="1" collapsed="1"/>
    <col min="8" max="15" width="10.54296875" style="492" hidden="1" customWidth="1" outlineLevel="1"/>
    <col min="16" max="16" width="10.54296875" style="492" customWidth="1" collapsed="1"/>
    <col min="17" max="22" width="10.54296875" style="492" hidden="1" customWidth="1" outlineLevel="1"/>
    <col min="23" max="24" width="10.7265625" style="492" hidden="1" customWidth="1" outlineLevel="1"/>
    <col min="25" max="25" width="10.7265625" style="492" customWidth="1" collapsed="1"/>
    <col min="26" max="26" width="10.7265625" style="492" customWidth="1"/>
    <col min="27" max="34" width="10.54296875" style="492" hidden="1" customWidth="1" outlineLevel="1"/>
    <col min="35" max="35" width="10.54296875" style="492" customWidth="1" collapsed="1"/>
    <col min="36" max="53" width="10.54296875" style="492" customWidth="1"/>
    <col min="54" max="54" width="11.54296875" style="492" customWidth="1"/>
    <col min="55" max="55" width="10.54296875" style="492" customWidth="1"/>
    <col min="56" max="56" width="11.7265625" style="492" customWidth="1"/>
    <col min="57" max="63" width="10.54296875" style="492" customWidth="1"/>
    <col min="64" max="64" width="11.54296875" style="492" customWidth="1"/>
    <col min="65" max="65" width="10.54296875" style="492" customWidth="1"/>
    <col min="66" max="66" width="11.7265625" style="492" customWidth="1"/>
    <col min="67" max="68" width="10.54296875" style="492" customWidth="1"/>
    <col min="69" max="16384" width="9.1796875" style="492"/>
  </cols>
  <sheetData>
    <row r="1" spans="2:68" ht="10" customHeight="1"/>
    <row r="2" spans="2:68" ht="15.75" customHeight="1">
      <c r="B2" s="574" t="s">
        <v>91</v>
      </c>
    </row>
    <row r="3" spans="2:68" ht="10" customHeight="1"/>
    <row r="4" spans="2:68" ht="63" customHeight="1">
      <c r="B4" s="493" t="s">
        <v>202</v>
      </c>
      <c r="C4" s="493" t="s">
        <v>152</v>
      </c>
      <c r="D4" s="493" t="s">
        <v>153</v>
      </c>
      <c r="E4" s="493" t="s">
        <v>154</v>
      </c>
      <c r="F4" s="493" t="s">
        <v>155</v>
      </c>
      <c r="G4" s="493" t="s">
        <v>156</v>
      </c>
      <c r="H4" s="493" t="s">
        <v>135</v>
      </c>
      <c r="I4" s="493" t="s">
        <v>210</v>
      </c>
      <c r="J4" s="493" t="s">
        <v>136</v>
      </c>
      <c r="K4" s="493" t="s">
        <v>211</v>
      </c>
      <c r="L4" s="493" t="s">
        <v>137</v>
      </c>
      <c r="M4" s="493" t="s">
        <v>212</v>
      </c>
      <c r="N4" s="493" t="s">
        <v>138</v>
      </c>
      <c r="O4" s="493" t="s">
        <v>213</v>
      </c>
      <c r="P4" s="493" t="s">
        <v>214</v>
      </c>
      <c r="Q4" s="493" t="s">
        <v>140</v>
      </c>
      <c r="R4" s="493" t="s">
        <v>374</v>
      </c>
      <c r="S4" s="493" t="s">
        <v>141</v>
      </c>
      <c r="T4" s="493" t="s">
        <v>215</v>
      </c>
      <c r="U4" s="493" t="s">
        <v>157</v>
      </c>
      <c r="V4" s="493" t="s">
        <v>375</v>
      </c>
      <c r="W4" s="493" t="s">
        <v>158</v>
      </c>
      <c r="X4" s="493" t="s">
        <v>377</v>
      </c>
      <c r="Y4" s="493" t="s">
        <v>159</v>
      </c>
      <c r="Z4" s="493" t="s">
        <v>417</v>
      </c>
      <c r="AA4" s="493" t="s">
        <v>380</v>
      </c>
      <c r="AB4" s="493" t="s">
        <v>385</v>
      </c>
      <c r="AC4" s="493" t="s">
        <v>381</v>
      </c>
      <c r="AD4" s="493" t="s">
        <v>415</v>
      </c>
      <c r="AE4" s="493" t="s">
        <v>382</v>
      </c>
      <c r="AF4" s="493" t="s">
        <v>416</v>
      </c>
      <c r="AG4" s="493" t="s">
        <v>383</v>
      </c>
      <c r="AH4" s="493" t="s">
        <v>422</v>
      </c>
      <c r="AI4" s="493" t="s">
        <v>384</v>
      </c>
      <c r="AJ4" s="493" t="s">
        <v>423</v>
      </c>
      <c r="AK4" s="493" t="s">
        <v>425</v>
      </c>
      <c r="AL4" s="493" t="s">
        <v>434</v>
      </c>
      <c r="AM4" s="493" t="s">
        <v>426</v>
      </c>
      <c r="AN4" s="493" t="s">
        <v>435</v>
      </c>
      <c r="AO4" s="493" t="s">
        <v>427</v>
      </c>
      <c r="AP4" s="493" t="s">
        <v>436</v>
      </c>
      <c r="AQ4" s="493" t="s">
        <v>428</v>
      </c>
      <c r="AR4" s="493" t="s">
        <v>437</v>
      </c>
      <c r="AS4" s="493" t="s">
        <v>429</v>
      </c>
      <c r="AT4" s="493" t="s">
        <v>438</v>
      </c>
      <c r="AU4" s="493" t="s">
        <v>457</v>
      </c>
      <c r="AV4" s="493" t="s">
        <v>466</v>
      </c>
      <c r="AW4" s="493" t="s">
        <v>458</v>
      </c>
      <c r="AX4" s="493" t="s">
        <v>467</v>
      </c>
      <c r="AY4" s="493" t="s">
        <v>459</v>
      </c>
      <c r="AZ4" s="493" t="s">
        <v>468</v>
      </c>
      <c r="BA4" s="493" t="s">
        <v>460</v>
      </c>
      <c r="BB4" s="493" t="s">
        <v>544</v>
      </c>
      <c r="BC4" s="493" t="s">
        <v>505</v>
      </c>
      <c r="BD4" s="493" t="s">
        <v>506</v>
      </c>
      <c r="BE4" s="493" t="s">
        <v>510</v>
      </c>
      <c r="BF4" s="493" t="s">
        <v>519</v>
      </c>
      <c r="BG4" s="493" t="s">
        <v>511</v>
      </c>
      <c r="BH4" s="493" t="s">
        <v>520</v>
      </c>
      <c r="BI4" s="493" t="s">
        <v>512</v>
      </c>
      <c r="BJ4" s="493" t="s">
        <v>521</v>
      </c>
      <c r="BK4" s="493" t="s">
        <v>513</v>
      </c>
      <c r="BL4" s="493" t="s">
        <v>522</v>
      </c>
      <c r="BM4" s="493" t="s">
        <v>514</v>
      </c>
      <c r="BN4" s="493" t="s">
        <v>523</v>
      </c>
      <c r="BO4" s="493" t="s">
        <v>565</v>
      </c>
      <c r="BP4" s="493" t="s">
        <v>574</v>
      </c>
    </row>
    <row r="5" spans="2:68" ht="15" customHeight="1">
      <c r="B5" s="669" t="s">
        <v>203</v>
      </c>
      <c r="C5" s="668">
        <f>276</f>
        <v>276</v>
      </c>
      <c r="D5" s="668">
        <f>88-1</f>
        <v>87</v>
      </c>
      <c r="E5" s="668">
        <f>51-1</f>
        <v>50</v>
      </c>
      <c r="F5" s="668">
        <f>53</f>
        <v>53</v>
      </c>
      <c r="G5" s="668">
        <v>466</v>
      </c>
      <c r="H5" s="668">
        <v>274</v>
      </c>
      <c r="I5" s="668">
        <v>286</v>
      </c>
      <c r="J5" s="668">
        <v>-4659</v>
      </c>
      <c r="K5" s="668">
        <v>275</v>
      </c>
      <c r="L5" s="668">
        <v>1181</v>
      </c>
      <c r="M5" s="668">
        <v>1191</v>
      </c>
      <c r="N5" s="668">
        <v>246</v>
      </c>
      <c r="O5" s="668">
        <v>288</v>
      </c>
      <c r="P5" s="668">
        <v>2040</v>
      </c>
      <c r="Q5" s="668">
        <v>1080</v>
      </c>
      <c r="R5" s="668">
        <v>1090</v>
      </c>
      <c r="S5" s="668">
        <v>1705</v>
      </c>
      <c r="T5" s="668">
        <v>1710</v>
      </c>
      <c r="U5" s="668">
        <v>734</v>
      </c>
      <c r="V5" s="668">
        <v>747</v>
      </c>
      <c r="W5" s="670">
        <v>1191</v>
      </c>
      <c r="X5" s="670">
        <v>1196</v>
      </c>
      <c r="Y5" s="670">
        <v>4710</v>
      </c>
      <c r="Z5" s="670">
        <v>4743</v>
      </c>
      <c r="AA5" s="668">
        <v>1113</v>
      </c>
      <c r="AB5" s="668">
        <v>1117</v>
      </c>
      <c r="AC5" s="668">
        <v>1185</v>
      </c>
      <c r="AD5" s="668">
        <v>1186</v>
      </c>
      <c r="AE5" s="668">
        <v>969</v>
      </c>
      <c r="AF5" s="668">
        <v>972</v>
      </c>
      <c r="AG5" s="668">
        <v>2019</v>
      </c>
      <c r="AH5" s="668">
        <v>1774</v>
      </c>
      <c r="AI5" s="668">
        <v>5286</v>
      </c>
      <c r="AJ5" s="668">
        <v>5049</v>
      </c>
      <c r="AK5" s="668">
        <f>1065+157</f>
        <v>1222</v>
      </c>
      <c r="AL5" s="668">
        <f>1065+157+1</f>
        <v>1223</v>
      </c>
      <c r="AM5" s="668">
        <v>1206</v>
      </c>
      <c r="AN5" s="668">
        <v>1204</v>
      </c>
      <c r="AO5" s="668">
        <v>1659</v>
      </c>
      <c r="AP5" s="668">
        <v>1662</v>
      </c>
      <c r="AQ5" s="668">
        <v>1142</v>
      </c>
      <c r="AR5" s="668">
        <v>1155</v>
      </c>
      <c r="AS5" s="668">
        <v>5229</v>
      </c>
      <c r="AT5" s="668">
        <v>5244</v>
      </c>
      <c r="AU5" s="668">
        <v>731</v>
      </c>
      <c r="AV5" s="668">
        <v>733</v>
      </c>
      <c r="AW5" s="668">
        <v>854</v>
      </c>
      <c r="AX5" s="668">
        <v>858</v>
      </c>
      <c r="AY5" s="668">
        <v>1273</v>
      </c>
      <c r="AZ5" s="668">
        <v>1275</v>
      </c>
      <c r="BA5" s="668">
        <v>1686</v>
      </c>
      <c r="BB5" s="668">
        <v>1021</v>
      </c>
      <c r="BC5" s="668">
        <v>4354</v>
      </c>
      <c r="BD5" s="668">
        <v>3697</v>
      </c>
      <c r="BE5" s="668">
        <v>667</v>
      </c>
      <c r="BF5" s="668">
        <v>671</v>
      </c>
      <c r="BG5" s="668">
        <v>1208</v>
      </c>
      <c r="BH5" s="668">
        <v>1209</v>
      </c>
      <c r="BI5" s="668">
        <v>1589</v>
      </c>
      <c r="BJ5" s="668">
        <v>1589</v>
      </c>
      <c r="BK5" s="496">
        <v>558</v>
      </c>
      <c r="BL5" s="496">
        <v>559</v>
      </c>
      <c r="BM5" s="496">
        <v>4022</v>
      </c>
      <c r="BN5" s="496">
        <v>4028</v>
      </c>
      <c r="BO5" s="668">
        <v>46</v>
      </c>
      <c r="BP5" s="668">
        <v>50</v>
      </c>
    </row>
    <row r="6" spans="2:68" s="494" customFormat="1" ht="21" customHeight="1">
      <c r="B6" s="671" t="s">
        <v>204</v>
      </c>
      <c r="C6" s="672">
        <v>-69</v>
      </c>
      <c r="D6" s="672">
        <v>-412</v>
      </c>
      <c r="E6" s="672">
        <v>328</v>
      </c>
      <c r="F6" s="672">
        <v>-535</v>
      </c>
      <c r="G6" s="672">
        <v>-688</v>
      </c>
      <c r="H6" s="672">
        <v>-162</v>
      </c>
      <c r="I6" s="672">
        <v>-162</v>
      </c>
      <c r="J6" s="672">
        <v>-147</v>
      </c>
      <c r="K6" s="672">
        <v>-147</v>
      </c>
      <c r="L6" s="672">
        <v>-620</v>
      </c>
      <c r="M6" s="672">
        <v>-620</v>
      </c>
      <c r="N6" s="672">
        <v>-1488</v>
      </c>
      <c r="O6" s="672">
        <v>-1488</v>
      </c>
      <c r="P6" s="672">
        <v>-2417</v>
      </c>
      <c r="Q6" s="672">
        <v>-270</v>
      </c>
      <c r="R6" s="672">
        <v>-270</v>
      </c>
      <c r="S6" s="672">
        <v>153</v>
      </c>
      <c r="T6" s="672">
        <v>153</v>
      </c>
      <c r="U6" s="672">
        <v>-317</v>
      </c>
      <c r="V6" s="672">
        <v>-317</v>
      </c>
      <c r="W6" s="673">
        <v>-1079</v>
      </c>
      <c r="X6" s="673">
        <v>-1079</v>
      </c>
      <c r="Y6" s="673">
        <v>-1513</v>
      </c>
      <c r="Z6" s="673">
        <v>-1513</v>
      </c>
      <c r="AA6" s="672">
        <v>-898</v>
      </c>
      <c r="AB6" s="672">
        <v>-898</v>
      </c>
      <c r="AC6" s="672">
        <v>394</v>
      </c>
      <c r="AD6" s="672">
        <v>394</v>
      </c>
      <c r="AE6" s="672">
        <v>82</v>
      </c>
      <c r="AF6" s="672">
        <v>82</v>
      </c>
      <c r="AG6" s="672">
        <v>508</v>
      </c>
      <c r="AH6" s="672">
        <v>508</v>
      </c>
      <c r="AI6" s="672">
        <v>86</v>
      </c>
      <c r="AJ6" s="672">
        <v>86</v>
      </c>
      <c r="AK6" s="672">
        <v>513</v>
      </c>
      <c r="AL6" s="672">
        <v>513</v>
      </c>
      <c r="AM6" s="672">
        <v>-304</v>
      </c>
      <c r="AN6" s="672">
        <v>-304</v>
      </c>
      <c r="AO6" s="672">
        <v>-96</v>
      </c>
      <c r="AP6" s="672">
        <v>-96</v>
      </c>
      <c r="AQ6" s="672">
        <v>675</v>
      </c>
      <c r="AR6" s="672">
        <v>675</v>
      </c>
      <c r="AS6" s="672">
        <v>788</v>
      </c>
      <c r="AT6" s="672">
        <v>788</v>
      </c>
      <c r="AU6" s="672">
        <v>147</v>
      </c>
      <c r="AV6" s="672">
        <v>147</v>
      </c>
      <c r="AW6" s="672">
        <v>889</v>
      </c>
      <c r="AX6" s="672">
        <v>889</v>
      </c>
      <c r="AY6" s="672">
        <v>553</v>
      </c>
      <c r="AZ6" s="672">
        <v>553</v>
      </c>
      <c r="BA6" s="672">
        <v>-729</v>
      </c>
      <c r="BB6" s="672">
        <v>-729</v>
      </c>
      <c r="BC6" s="672">
        <v>860</v>
      </c>
      <c r="BD6" s="672">
        <v>860</v>
      </c>
      <c r="BE6" s="672">
        <v>-194</v>
      </c>
      <c r="BF6" s="672">
        <v>-194</v>
      </c>
      <c r="BG6" s="672">
        <v>228</v>
      </c>
      <c r="BH6" s="672">
        <v>228</v>
      </c>
      <c r="BI6" s="672">
        <v>-362</v>
      </c>
      <c r="BJ6" s="672">
        <v>-362</v>
      </c>
      <c r="BK6" s="497">
        <v>183</v>
      </c>
      <c r="BL6" s="497">
        <v>183</v>
      </c>
      <c r="BM6" s="497">
        <v>-145</v>
      </c>
      <c r="BN6" s="497">
        <v>-145</v>
      </c>
      <c r="BO6" s="672">
        <v>-1946</v>
      </c>
      <c r="BP6" s="672">
        <v>-1946</v>
      </c>
    </row>
    <row r="7" spans="2:68" ht="18.75" customHeight="1">
      <c r="B7" s="669" t="s">
        <v>205</v>
      </c>
      <c r="C7" s="668">
        <f>656</f>
        <v>656</v>
      </c>
      <c r="D7" s="668">
        <f>513</f>
        <v>513</v>
      </c>
      <c r="E7" s="668">
        <f>369</f>
        <v>369</v>
      </c>
      <c r="F7" s="668">
        <f>403</f>
        <v>403</v>
      </c>
      <c r="G7" s="668">
        <v>1941</v>
      </c>
      <c r="H7" s="668">
        <v>547</v>
      </c>
      <c r="I7" s="668">
        <v>547</v>
      </c>
      <c r="J7" s="668">
        <v>279</v>
      </c>
      <c r="K7" s="668">
        <v>337</v>
      </c>
      <c r="L7" s="668">
        <v>585</v>
      </c>
      <c r="M7" s="668">
        <v>587</v>
      </c>
      <c r="N7" s="668">
        <v>695</v>
      </c>
      <c r="O7" s="668">
        <v>699</v>
      </c>
      <c r="P7" s="668">
        <v>2170</v>
      </c>
      <c r="Q7" s="668">
        <v>661</v>
      </c>
      <c r="R7" s="668">
        <v>663</v>
      </c>
      <c r="S7" s="668">
        <v>998</v>
      </c>
      <c r="T7" s="668">
        <v>1002</v>
      </c>
      <c r="U7" s="668">
        <v>815</v>
      </c>
      <c r="V7" s="668">
        <v>908</v>
      </c>
      <c r="W7" s="670">
        <v>456</v>
      </c>
      <c r="X7" s="670">
        <v>460</v>
      </c>
      <c r="Y7" s="670">
        <v>2930</v>
      </c>
      <c r="Z7" s="670">
        <v>3033</v>
      </c>
      <c r="AA7" s="668">
        <v>636</v>
      </c>
      <c r="AB7" s="668">
        <v>638</v>
      </c>
      <c r="AC7" s="668">
        <v>1103</v>
      </c>
      <c r="AD7" s="668">
        <v>1105</v>
      </c>
      <c r="AE7" s="668">
        <v>724</v>
      </c>
      <c r="AF7" s="668">
        <v>726</v>
      </c>
      <c r="AG7" s="668">
        <v>576</v>
      </c>
      <c r="AH7" s="668">
        <v>589</v>
      </c>
      <c r="AI7" s="668">
        <v>3039</v>
      </c>
      <c r="AJ7" s="668">
        <v>3058</v>
      </c>
      <c r="AK7" s="668">
        <f>742+56</f>
        <v>798</v>
      </c>
      <c r="AL7" s="668">
        <f>742+56</f>
        <v>798</v>
      </c>
      <c r="AM7" s="668">
        <v>1345</v>
      </c>
      <c r="AN7" s="668">
        <v>1346</v>
      </c>
      <c r="AO7" s="668">
        <v>851</v>
      </c>
      <c r="AP7" s="668">
        <v>851</v>
      </c>
      <c r="AQ7" s="668">
        <v>478</v>
      </c>
      <c r="AR7" s="668">
        <v>481</v>
      </c>
      <c r="AS7" s="668">
        <v>3472</v>
      </c>
      <c r="AT7" s="668">
        <v>3476</v>
      </c>
      <c r="AU7" s="668">
        <v>780</v>
      </c>
      <c r="AV7" s="668">
        <v>780</v>
      </c>
      <c r="AW7" s="668">
        <v>722</v>
      </c>
      <c r="AX7" s="668">
        <v>722</v>
      </c>
      <c r="AY7" s="668">
        <v>487</v>
      </c>
      <c r="AZ7" s="668">
        <v>487</v>
      </c>
      <c r="BA7" s="668">
        <v>380</v>
      </c>
      <c r="BB7" s="668">
        <v>345</v>
      </c>
      <c r="BC7" s="668">
        <v>2369</v>
      </c>
      <c r="BD7" s="668">
        <v>2334</v>
      </c>
      <c r="BE7" s="668">
        <v>771</v>
      </c>
      <c r="BF7" s="668">
        <v>778</v>
      </c>
      <c r="BG7" s="668">
        <v>777</v>
      </c>
      <c r="BH7" s="668">
        <v>782</v>
      </c>
      <c r="BI7" s="668">
        <v>804</v>
      </c>
      <c r="BJ7" s="668">
        <v>813</v>
      </c>
      <c r="BK7" s="496">
        <v>236</v>
      </c>
      <c r="BL7" s="496">
        <v>266</v>
      </c>
      <c r="BM7" s="496">
        <v>2588</v>
      </c>
      <c r="BN7" s="496">
        <v>2639</v>
      </c>
      <c r="BO7" s="668">
        <v>851</v>
      </c>
      <c r="BP7" s="668">
        <v>851</v>
      </c>
    </row>
    <row r="8" spans="2:68" s="494" customFormat="1" ht="15" customHeight="1" thickBot="1">
      <c r="B8" s="671" t="s">
        <v>206</v>
      </c>
      <c r="C8" s="672">
        <v>16</v>
      </c>
      <c r="D8" s="672">
        <v>-27</v>
      </c>
      <c r="E8" s="672">
        <v>34</v>
      </c>
      <c r="F8" s="672">
        <v>-3</v>
      </c>
      <c r="G8" s="672">
        <v>20</v>
      </c>
      <c r="H8" s="672">
        <v>-15</v>
      </c>
      <c r="I8" s="672">
        <v>-15</v>
      </c>
      <c r="J8" s="672">
        <v>0</v>
      </c>
      <c r="K8" s="672">
        <v>0</v>
      </c>
      <c r="L8" s="672">
        <v>-36</v>
      </c>
      <c r="M8" s="672">
        <v>-36</v>
      </c>
      <c r="N8" s="672">
        <v>-105</v>
      </c>
      <c r="O8" s="672">
        <v>-105</v>
      </c>
      <c r="P8" s="672">
        <v>-156</v>
      </c>
      <c r="Q8" s="672">
        <v>33</v>
      </c>
      <c r="R8" s="672">
        <v>33</v>
      </c>
      <c r="S8" s="672">
        <v>16</v>
      </c>
      <c r="T8" s="672">
        <v>16</v>
      </c>
      <c r="U8" s="672">
        <v>-17</v>
      </c>
      <c r="V8" s="672">
        <v>-17</v>
      </c>
      <c r="W8" s="673">
        <v>-29</v>
      </c>
      <c r="X8" s="673">
        <v>-29</v>
      </c>
      <c r="Y8" s="673">
        <v>3</v>
      </c>
      <c r="Z8" s="673">
        <v>3</v>
      </c>
      <c r="AA8" s="672">
        <v>-39</v>
      </c>
      <c r="AB8" s="672">
        <v>-39</v>
      </c>
      <c r="AC8" s="672">
        <v>15</v>
      </c>
      <c r="AD8" s="672">
        <v>15</v>
      </c>
      <c r="AE8" s="672">
        <v>5</v>
      </c>
      <c r="AF8" s="672">
        <v>5</v>
      </c>
      <c r="AG8" s="672">
        <v>18</v>
      </c>
      <c r="AH8" s="672">
        <v>18</v>
      </c>
      <c r="AI8" s="672">
        <v>-1</v>
      </c>
      <c r="AJ8" s="672">
        <v>-1</v>
      </c>
      <c r="AK8" s="672">
        <v>6</v>
      </c>
      <c r="AL8" s="672">
        <v>6</v>
      </c>
      <c r="AM8" s="672">
        <v>-40</v>
      </c>
      <c r="AN8" s="672">
        <v>-40</v>
      </c>
      <c r="AO8" s="672">
        <v>-11</v>
      </c>
      <c r="AP8" s="672">
        <v>-11</v>
      </c>
      <c r="AQ8" s="672">
        <v>56</v>
      </c>
      <c r="AR8" s="672">
        <v>56</v>
      </c>
      <c r="AS8" s="672">
        <v>11</v>
      </c>
      <c r="AT8" s="672">
        <v>11</v>
      </c>
      <c r="AU8" s="672">
        <v>-3</v>
      </c>
      <c r="AV8" s="672">
        <v>-3</v>
      </c>
      <c r="AW8" s="672">
        <v>47</v>
      </c>
      <c r="AX8" s="672">
        <v>47</v>
      </c>
      <c r="AY8" s="672">
        <v>26</v>
      </c>
      <c r="AZ8" s="672">
        <v>26</v>
      </c>
      <c r="BA8" s="672">
        <v>-70</v>
      </c>
      <c r="BB8" s="672">
        <v>-70</v>
      </c>
      <c r="BC8" s="672">
        <v>0</v>
      </c>
      <c r="BD8" s="672">
        <v>0</v>
      </c>
      <c r="BE8" s="672">
        <v>19</v>
      </c>
      <c r="BF8" s="672">
        <v>19</v>
      </c>
      <c r="BG8" s="672">
        <v>-11</v>
      </c>
      <c r="BH8" s="672">
        <v>-11</v>
      </c>
      <c r="BI8" s="672">
        <v>-32</v>
      </c>
      <c r="BJ8" s="672">
        <v>-32</v>
      </c>
      <c r="BK8" s="497">
        <v>38</v>
      </c>
      <c r="BL8" s="497">
        <v>38</v>
      </c>
      <c r="BM8" s="497">
        <v>14</v>
      </c>
      <c r="BN8" s="497">
        <v>14</v>
      </c>
      <c r="BO8" s="672">
        <v>-126</v>
      </c>
      <c r="BP8" s="672">
        <v>-126</v>
      </c>
    </row>
    <row r="9" spans="2:68" s="572" customFormat="1" ht="15" customHeight="1" thickBot="1">
      <c r="B9" s="519" t="s">
        <v>90</v>
      </c>
      <c r="C9" s="518">
        <f>C5+C7</f>
        <v>932</v>
      </c>
      <c r="D9" s="518">
        <f>D5+D7</f>
        <v>600</v>
      </c>
      <c r="E9" s="518">
        <f>E5+E7</f>
        <v>419</v>
      </c>
      <c r="F9" s="518">
        <f>F5+F7</f>
        <v>456</v>
      </c>
      <c r="G9" s="518">
        <v>2407</v>
      </c>
      <c r="H9" s="518">
        <v>821</v>
      </c>
      <c r="I9" s="518">
        <v>833</v>
      </c>
      <c r="J9" s="518">
        <v>-4380</v>
      </c>
      <c r="K9" s="518">
        <v>612</v>
      </c>
      <c r="L9" s="518">
        <v>1766</v>
      </c>
      <c r="M9" s="518">
        <v>1778</v>
      </c>
      <c r="N9" s="518">
        <v>941</v>
      </c>
      <c r="O9" s="518">
        <v>987</v>
      </c>
      <c r="P9" s="518">
        <v>4210</v>
      </c>
      <c r="Q9" s="518">
        <v>1741</v>
      </c>
      <c r="R9" s="518">
        <v>1753</v>
      </c>
      <c r="S9" s="518">
        <v>2703</v>
      </c>
      <c r="T9" s="518">
        <v>2712</v>
      </c>
      <c r="U9" s="518">
        <v>1549</v>
      </c>
      <c r="V9" s="518">
        <v>1655</v>
      </c>
      <c r="W9" s="542">
        <v>1647</v>
      </c>
      <c r="X9" s="542">
        <v>1656</v>
      </c>
      <c r="Y9" s="518">
        <v>7640</v>
      </c>
      <c r="Z9" s="518">
        <v>7776</v>
      </c>
      <c r="AA9" s="518">
        <v>1749</v>
      </c>
      <c r="AB9" s="518">
        <v>1755</v>
      </c>
      <c r="AC9" s="518">
        <v>2288</v>
      </c>
      <c r="AD9" s="518">
        <v>2291</v>
      </c>
      <c r="AE9" s="518">
        <v>1693</v>
      </c>
      <c r="AF9" s="518">
        <v>1698</v>
      </c>
      <c r="AG9" s="518">
        <v>2595</v>
      </c>
      <c r="AH9" s="518">
        <v>2363</v>
      </c>
      <c r="AI9" s="518">
        <v>8325</v>
      </c>
      <c r="AJ9" s="518">
        <v>8107</v>
      </c>
      <c r="AK9" s="518">
        <f>AK5+AK7</f>
        <v>2020</v>
      </c>
      <c r="AL9" s="518">
        <f>AL5+AL7</f>
        <v>2021</v>
      </c>
      <c r="AM9" s="518">
        <v>2551</v>
      </c>
      <c r="AN9" s="518">
        <v>2550</v>
      </c>
      <c r="AO9" s="518">
        <v>2510</v>
      </c>
      <c r="AP9" s="518">
        <v>2513</v>
      </c>
      <c r="AQ9" s="518">
        <v>1620</v>
      </c>
      <c r="AR9" s="518">
        <v>1636</v>
      </c>
      <c r="AS9" s="518">
        <v>8701</v>
      </c>
      <c r="AT9" s="518">
        <v>8720</v>
      </c>
      <c r="AU9" s="518">
        <v>1511</v>
      </c>
      <c r="AV9" s="518">
        <v>1513</v>
      </c>
      <c r="AW9" s="518">
        <v>1576</v>
      </c>
      <c r="AX9" s="518">
        <v>1580</v>
      </c>
      <c r="AY9" s="518">
        <v>1760</v>
      </c>
      <c r="AZ9" s="518">
        <v>1762</v>
      </c>
      <c r="BA9" s="518">
        <v>2066</v>
      </c>
      <c r="BB9" s="518">
        <v>1366</v>
      </c>
      <c r="BC9" s="518">
        <v>6723</v>
      </c>
      <c r="BD9" s="518">
        <v>6031</v>
      </c>
      <c r="BE9" s="518">
        <v>1438</v>
      </c>
      <c r="BF9" s="518">
        <v>1449</v>
      </c>
      <c r="BG9" s="518">
        <v>1985</v>
      </c>
      <c r="BH9" s="518">
        <v>1991</v>
      </c>
      <c r="BI9" s="518">
        <v>2393</v>
      </c>
      <c r="BJ9" s="518">
        <v>2402</v>
      </c>
      <c r="BK9" s="518">
        <v>794</v>
      </c>
      <c r="BL9" s="518">
        <v>825</v>
      </c>
      <c r="BM9" s="518">
        <v>6610</v>
      </c>
      <c r="BN9" s="518">
        <v>6667</v>
      </c>
      <c r="BO9" s="518">
        <v>897</v>
      </c>
      <c r="BP9" s="518">
        <v>901</v>
      </c>
    </row>
    <row r="10" spans="2:68" ht="18.75" customHeight="1">
      <c r="B10" s="674" t="s">
        <v>207</v>
      </c>
      <c r="C10" s="668">
        <v>123</v>
      </c>
      <c r="D10" s="668">
        <v>369</v>
      </c>
      <c r="E10" s="668">
        <v>451</v>
      </c>
      <c r="F10" s="668">
        <v>325</v>
      </c>
      <c r="G10" s="668">
        <v>1268</v>
      </c>
      <c r="H10" s="668">
        <v>234</v>
      </c>
      <c r="I10" s="668">
        <v>237</v>
      </c>
      <c r="J10" s="668">
        <v>357</v>
      </c>
      <c r="K10" s="668">
        <v>359</v>
      </c>
      <c r="L10" s="668">
        <v>441</v>
      </c>
      <c r="M10" s="668">
        <v>441</v>
      </c>
      <c r="N10" s="668">
        <v>408</v>
      </c>
      <c r="O10" s="668">
        <v>379</v>
      </c>
      <c r="P10" s="668">
        <v>1416</v>
      </c>
      <c r="Q10" s="668">
        <v>283</v>
      </c>
      <c r="R10" s="668">
        <v>282</v>
      </c>
      <c r="S10" s="668">
        <v>343</v>
      </c>
      <c r="T10" s="668">
        <v>349</v>
      </c>
      <c r="U10" s="668">
        <v>544</v>
      </c>
      <c r="V10" s="668">
        <v>539</v>
      </c>
      <c r="W10" s="670">
        <v>369</v>
      </c>
      <c r="X10" s="670">
        <v>369</v>
      </c>
      <c r="Y10" s="670">
        <v>1539</v>
      </c>
      <c r="Z10" s="670">
        <v>1539</v>
      </c>
      <c r="AA10" s="668">
        <v>300</v>
      </c>
      <c r="AB10" s="668">
        <v>301</v>
      </c>
      <c r="AC10" s="668">
        <v>442</v>
      </c>
      <c r="AD10" s="668">
        <v>441</v>
      </c>
      <c r="AE10" s="668">
        <v>618</v>
      </c>
      <c r="AF10" s="668">
        <v>619</v>
      </c>
      <c r="AG10" s="668">
        <v>434</v>
      </c>
      <c r="AH10" s="668">
        <v>440</v>
      </c>
      <c r="AI10" s="668">
        <v>1794</v>
      </c>
      <c r="AJ10" s="668">
        <v>1801</v>
      </c>
      <c r="AK10" s="668">
        <v>372</v>
      </c>
      <c r="AL10" s="668">
        <v>372</v>
      </c>
      <c r="AM10" s="668">
        <v>564</v>
      </c>
      <c r="AN10" s="668">
        <v>576</v>
      </c>
      <c r="AO10" s="668">
        <v>609</v>
      </c>
      <c r="AP10" s="668">
        <v>610</v>
      </c>
      <c r="AQ10" s="668">
        <v>493</v>
      </c>
      <c r="AR10" s="668">
        <v>491</v>
      </c>
      <c r="AS10" s="668">
        <v>2038</v>
      </c>
      <c r="AT10" s="668">
        <v>2049</v>
      </c>
      <c r="AU10" s="668">
        <v>471</v>
      </c>
      <c r="AV10" s="668">
        <v>464</v>
      </c>
      <c r="AW10" s="668">
        <v>677</v>
      </c>
      <c r="AX10" s="668">
        <v>677</v>
      </c>
      <c r="AY10" s="668">
        <v>712</v>
      </c>
      <c r="AZ10" s="668">
        <v>723</v>
      </c>
      <c r="BA10" s="668">
        <v>907</v>
      </c>
      <c r="BB10" s="668">
        <v>917</v>
      </c>
      <c r="BC10" s="668">
        <v>2767</v>
      </c>
      <c r="BD10" s="668">
        <v>2781</v>
      </c>
      <c r="BE10" s="668">
        <v>678</v>
      </c>
      <c r="BF10" s="668">
        <v>676</v>
      </c>
      <c r="BG10" s="668">
        <v>855</v>
      </c>
      <c r="BH10" s="668">
        <v>859</v>
      </c>
      <c r="BI10" s="668">
        <v>924</v>
      </c>
      <c r="BJ10" s="668">
        <v>925</v>
      </c>
      <c r="BK10" s="496">
        <v>604</v>
      </c>
      <c r="BL10" s="496">
        <v>585</v>
      </c>
      <c r="BM10" s="496">
        <v>3061</v>
      </c>
      <c r="BN10" s="496">
        <v>3045</v>
      </c>
      <c r="BO10" s="668">
        <v>702</v>
      </c>
      <c r="BP10" s="668">
        <v>706</v>
      </c>
    </row>
    <row r="11" spans="2:68" ht="18" customHeight="1">
      <c r="B11" s="674" t="s">
        <v>208</v>
      </c>
      <c r="C11" s="668">
        <v>-6</v>
      </c>
      <c r="D11" s="668">
        <v>-3</v>
      </c>
      <c r="E11" s="668">
        <v>-9</v>
      </c>
      <c r="F11" s="675">
        <v>-14</v>
      </c>
      <c r="G11" s="668">
        <v>-32</v>
      </c>
      <c r="H11" s="668">
        <v>31</v>
      </c>
      <c r="I11" s="668">
        <v>31</v>
      </c>
      <c r="J11" s="668">
        <v>19</v>
      </c>
      <c r="K11" s="668">
        <v>27</v>
      </c>
      <c r="L11" s="668">
        <v>52</v>
      </c>
      <c r="M11" s="668">
        <v>52</v>
      </c>
      <c r="N11" s="668">
        <v>-272</v>
      </c>
      <c r="O11" s="668">
        <v>42</v>
      </c>
      <c r="P11" s="668">
        <v>152</v>
      </c>
      <c r="Q11" s="668">
        <v>14</v>
      </c>
      <c r="R11" s="668">
        <v>14</v>
      </c>
      <c r="S11" s="668">
        <v>-416</v>
      </c>
      <c r="T11" s="668">
        <v>13</v>
      </c>
      <c r="U11" s="668">
        <v>10</v>
      </c>
      <c r="V11" s="668">
        <v>10</v>
      </c>
      <c r="W11" s="670">
        <v>-416</v>
      </c>
      <c r="X11" s="670">
        <v>7</v>
      </c>
      <c r="Y11" s="670">
        <v>-808</v>
      </c>
      <c r="Z11" s="670">
        <v>44</v>
      </c>
      <c r="AA11" s="668">
        <v>27</v>
      </c>
      <c r="AB11" s="668">
        <v>27</v>
      </c>
      <c r="AC11" s="668">
        <v>40</v>
      </c>
      <c r="AD11" s="668">
        <v>42</v>
      </c>
      <c r="AE11" s="668">
        <v>59</v>
      </c>
      <c r="AF11" s="668">
        <v>58</v>
      </c>
      <c r="AG11" s="668">
        <v>56</v>
      </c>
      <c r="AH11" s="668">
        <v>128</v>
      </c>
      <c r="AI11" s="668">
        <v>182</v>
      </c>
      <c r="AJ11" s="668">
        <v>255</v>
      </c>
      <c r="AK11" s="668">
        <v>79</v>
      </c>
      <c r="AL11" s="668">
        <f>79+1</f>
        <v>80</v>
      </c>
      <c r="AM11" s="668">
        <v>82</v>
      </c>
      <c r="AN11" s="668">
        <v>82</v>
      </c>
      <c r="AO11" s="668">
        <v>11</v>
      </c>
      <c r="AP11" s="668">
        <v>53</v>
      </c>
      <c r="AQ11" s="668">
        <v>-19</v>
      </c>
      <c r="AR11" s="668">
        <v>78</v>
      </c>
      <c r="AS11" s="668">
        <v>153</v>
      </c>
      <c r="AT11" s="668">
        <v>293</v>
      </c>
      <c r="AU11" s="668">
        <v>66</v>
      </c>
      <c r="AV11" s="668">
        <v>68</v>
      </c>
      <c r="AW11" s="668">
        <v>72</v>
      </c>
      <c r="AX11" s="668">
        <v>82</v>
      </c>
      <c r="AY11" s="668">
        <v>86</v>
      </c>
      <c r="AZ11" s="668">
        <v>86</v>
      </c>
      <c r="BA11" s="668">
        <v>63</v>
      </c>
      <c r="BB11" s="668">
        <v>69</v>
      </c>
      <c r="BC11" s="668">
        <v>287</v>
      </c>
      <c r="BD11" s="668">
        <v>305</v>
      </c>
      <c r="BE11" s="668">
        <v>93</v>
      </c>
      <c r="BF11" s="668">
        <v>94</v>
      </c>
      <c r="BG11" s="668">
        <v>82</v>
      </c>
      <c r="BH11" s="668">
        <v>83</v>
      </c>
      <c r="BI11" s="668">
        <v>23</v>
      </c>
      <c r="BJ11" s="668">
        <v>85</v>
      </c>
      <c r="BK11" s="496">
        <v>-34</v>
      </c>
      <c r="BL11" s="496">
        <v>33</v>
      </c>
      <c r="BM11" s="496">
        <v>164</v>
      </c>
      <c r="BN11" s="496">
        <v>295</v>
      </c>
      <c r="BO11" s="668">
        <v>-277</v>
      </c>
      <c r="BP11" s="668">
        <v>219</v>
      </c>
    </row>
    <row r="12" spans="2:68" ht="19.5" customHeight="1" thickBot="1">
      <c r="B12" s="676" t="s">
        <v>209</v>
      </c>
      <c r="C12" s="677">
        <v>-139</v>
      </c>
      <c r="D12" s="677">
        <v>-147</v>
      </c>
      <c r="E12" s="677">
        <v>-96</v>
      </c>
      <c r="F12" s="678">
        <v>-175</v>
      </c>
      <c r="G12" s="677">
        <v>-557</v>
      </c>
      <c r="H12" s="677">
        <v>-133</v>
      </c>
      <c r="I12" s="677">
        <v>-133</v>
      </c>
      <c r="J12" s="677">
        <v>-142</v>
      </c>
      <c r="K12" s="677">
        <v>-142</v>
      </c>
      <c r="L12" s="677">
        <v>-142</v>
      </c>
      <c r="M12" s="677">
        <v>-142</v>
      </c>
      <c r="N12" s="677">
        <v>-148</v>
      </c>
      <c r="O12" s="677">
        <v>-148</v>
      </c>
      <c r="P12" s="677">
        <v>-565</v>
      </c>
      <c r="Q12" s="677">
        <v>-139</v>
      </c>
      <c r="R12" s="677">
        <v>-139</v>
      </c>
      <c r="S12" s="677">
        <v>-172</v>
      </c>
      <c r="T12" s="677">
        <v>-172</v>
      </c>
      <c r="U12" s="677">
        <v>-144</v>
      </c>
      <c r="V12" s="677">
        <v>-144</v>
      </c>
      <c r="W12" s="679">
        <v>-171</v>
      </c>
      <c r="X12" s="679">
        <v>-166</v>
      </c>
      <c r="Y12" s="679">
        <v>-626</v>
      </c>
      <c r="Z12" s="679">
        <v>-621</v>
      </c>
      <c r="AA12" s="677">
        <v>-146</v>
      </c>
      <c r="AB12" s="677">
        <v>-146</v>
      </c>
      <c r="AC12" s="677">
        <v>-180</v>
      </c>
      <c r="AD12" s="677">
        <v>-180</v>
      </c>
      <c r="AE12" s="677">
        <v>-146</v>
      </c>
      <c r="AF12" s="677">
        <v>-149</v>
      </c>
      <c r="AG12" s="677">
        <v>-272</v>
      </c>
      <c r="AH12" s="677">
        <v>-276</v>
      </c>
      <c r="AI12" s="677">
        <v>-744</v>
      </c>
      <c r="AJ12" s="677">
        <v>-751</v>
      </c>
      <c r="AK12" s="677">
        <v>-152</v>
      </c>
      <c r="AL12" s="677">
        <v>-152</v>
      </c>
      <c r="AM12" s="677">
        <v>-152</v>
      </c>
      <c r="AN12" s="677">
        <v>-150</v>
      </c>
      <c r="AO12" s="677">
        <v>-133</v>
      </c>
      <c r="AP12" s="677">
        <v>-129</v>
      </c>
      <c r="AQ12" s="677">
        <v>-176</v>
      </c>
      <c r="AR12" s="677">
        <v>-183</v>
      </c>
      <c r="AS12" s="677">
        <v>-613</v>
      </c>
      <c r="AT12" s="677">
        <v>-614</v>
      </c>
      <c r="AU12" s="677">
        <v>-152</v>
      </c>
      <c r="AV12" s="677">
        <v>-152</v>
      </c>
      <c r="AW12" s="677">
        <v>-214</v>
      </c>
      <c r="AX12" s="677">
        <v>-212</v>
      </c>
      <c r="AY12" s="677">
        <v>-169</v>
      </c>
      <c r="AZ12" s="677">
        <v>-166</v>
      </c>
      <c r="BA12" s="677">
        <v>-214</v>
      </c>
      <c r="BB12" s="677">
        <v>-263</v>
      </c>
      <c r="BC12" s="677">
        <v>-749</v>
      </c>
      <c r="BD12" s="677">
        <v>-793</v>
      </c>
      <c r="BE12" s="677">
        <v>-205</v>
      </c>
      <c r="BF12" s="677">
        <v>-205</v>
      </c>
      <c r="BG12" s="677">
        <v>-207</v>
      </c>
      <c r="BH12" s="677">
        <v>-201</v>
      </c>
      <c r="BI12" s="677">
        <v>-246</v>
      </c>
      <c r="BJ12" s="677">
        <v>-245</v>
      </c>
      <c r="BK12" s="498">
        <v>-184</v>
      </c>
      <c r="BL12" s="498">
        <v>-184</v>
      </c>
      <c r="BM12" s="498">
        <v>-842</v>
      </c>
      <c r="BN12" s="498">
        <v>-835</v>
      </c>
      <c r="BO12" s="677">
        <v>-219</v>
      </c>
      <c r="BP12" s="677">
        <v>-219</v>
      </c>
    </row>
    <row r="13" spans="2:68" s="572" customFormat="1" ht="15" customHeight="1" thickBot="1">
      <c r="B13" s="519" t="s">
        <v>91</v>
      </c>
      <c r="C13" s="518">
        <f>SUM(C9:C12)</f>
        <v>910</v>
      </c>
      <c r="D13" s="518">
        <f>SUM(D9:D12)</f>
        <v>819</v>
      </c>
      <c r="E13" s="518">
        <f>SUM(E9:E12)</f>
        <v>765</v>
      </c>
      <c r="F13" s="518">
        <f>SUM(F9:F12)</f>
        <v>592</v>
      </c>
      <c r="G13" s="518">
        <v>3086</v>
      </c>
      <c r="H13" s="518">
        <v>953</v>
      </c>
      <c r="I13" s="518">
        <v>968</v>
      </c>
      <c r="J13" s="518">
        <v>-4146</v>
      </c>
      <c r="K13" s="518">
        <v>856</v>
      </c>
      <c r="L13" s="518">
        <v>2117</v>
      </c>
      <c r="M13" s="518">
        <v>2129</v>
      </c>
      <c r="N13" s="518">
        <v>929</v>
      </c>
      <c r="O13" s="518">
        <v>1260</v>
      </c>
      <c r="P13" s="518">
        <v>5213</v>
      </c>
      <c r="Q13" s="518">
        <v>1899</v>
      </c>
      <c r="R13" s="518">
        <v>1910</v>
      </c>
      <c r="S13" s="518">
        <v>2458</v>
      </c>
      <c r="T13" s="518">
        <v>2902</v>
      </c>
      <c r="U13" s="518">
        <v>1959</v>
      </c>
      <c r="V13" s="518">
        <v>2060</v>
      </c>
      <c r="W13" s="542">
        <v>1429</v>
      </c>
      <c r="X13" s="542">
        <v>1866</v>
      </c>
      <c r="Y13" s="518">
        <v>7745</v>
      </c>
      <c r="Z13" s="518">
        <v>8738</v>
      </c>
      <c r="AA13" s="518">
        <v>1930</v>
      </c>
      <c r="AB13" s="518">
        <v>1937</v>
      </c>
      <c r="AC13" s="518">
        <v>2590</v>
      </c>
      <c r="AD13" s="518">
        <v>2594</v>
      </c>
      <c r="AE13" s="518">
        <v>2224</v>
      </c>
      <c r="AF13" s="518">
        <v>2226</v>
      </c>
      <c r="AG13" s="518">
        <v>2813</v>
      </c>
      <c r="AH13" s="518">
        <v>2655</v>
      </c>
      <c r="AI13" s="518">
        <v>9557</v>
      </c>
      <c r="AJ13" s="518">
        <v>9412</v>
      </c>
      <c r="AK13" s="518">
        <f>SUM(AK9:AK12)</f>
        <v>2319</v>
      </c>
      <c r="AL13" s="518">
        <f>SUM(AL9:AL12)</f>
        <v>2321</v>
      </c>
      <c r="AM13" s="518">
        <v>3045</v>
      </c>
      <c r="AN13" s="518">
        <v>3058</v>
      </c>
      <c r="AO13" s="518">
        <v>2997</v>
      </c>
      <c r="AP13" s="518">
        <v>3047</v>
      </c>
      <c r="AQ13" s="518">
        <v>1918</v>
      </c>
      <c r="AR13" s="518">
        <v>2022</v>
      </c>
      <c r="AS13" s="518">
        <v>10279</v>
      </c>
      <c r="AT13" s="518">
        <v>10448</v>
      </c>
      <c r="AU13" s="518">
        <v>1896</v>
      </c>
      <c r="AV13" s="518">
        <v>1893</v>
      </c>
      <c r="AW13" s="518">
        <v>2111</v>
      </c>
      <c r="AX13" s="518">
        <v>2127</v>
      </c>
      <c r="AY13" s="518">
        <v>2389</v>
      </c>
      <c r="AZ13" s="518">
        <v>2405</v>
      </c>
      <c r="BA13" s="518">
        <v>2822</v>
      </c>
      <c r="BB13" s="518">
        <v>2089</v>
      </c>
      <c r="BC13" s="518">
        <v>9028</v>
      </c>
      <c r="BD13" s="518">
        <v>8324</v>
      </c>
      <c r="BE13" s="518">
        <v>2004</v>
      </c>
      <c r="BF13" s="518">
        <v>2014</v>
      </c>
      <c r="BG13" s="518">
        <v>2715</v>
      </c>
      <c r="BH13" s="518">
        <v>2732</v>
      </c>
      <c r="BI13" s="518">
        <v>3094</v>
      </c>
      <c r="BJ13" s="518">
        <v>3167</v>
      </c>
      <c r="BK13" s="518">
        <v>1180</v>
      </c>
      <c r="BL13" s="518">
        <v>1259</v>
      </c>
      <c r="BM13" s="518">
        <v>8993</v>
      </c>
      <c r="BN13" s="518">
        <v>9172</v>
      </c>
      <c r="BO13" s="518">
        <v>1103</v>
      </c>
      <c r="BP13" s="518">
        <v>1607</v>
      </c>
    </row>
    <row r="14" spans="2:68">
      <c r="B14" s="494" t="s">
        <v>216</v>
      </c>
      <c r="C14" s="495"/>
      <c r="D14" s="495"/>
      <c r="E14" s="534"/>
      <c r="F14" s="495"/>
      <c r="G14" s="495"/>
      <c r="H14" s="495"/>
      <c r="I14" s="495"/>
      <c r="J14" s="495"/>
      <c r="K14" s="495"/>
      <c r="L14" s="495"/>
      <c r="M14" s="495"/>
      <c r="N14" s="495"/>
      <c r="O14" s="495"/>
      <c r="P14" s="495"/>
      <c r="Q14" s="495"/>
      <c r="R14" s="495"/>
      <c r="S14" s="495"/>
      <c r="T14" s="495"/>
      <c r="U14" s="495"/>
      <c r="V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row>
    <row r="15" spans="2:68">
      <c r="B15" s="494"/>
      <c r="C15" s="495"/>
      <c r="D15" s="495"/>
      <c r="E15" s="534"/>
      <c r="F15" s="495"/>
      <c r="G15" s="495"/>
      <c r="H15" s="495"/>
      <c r="I15" s="495"/>
      <c r="J15" s="495"/>
      <c r="K15" s="495"/>
      <c r="L15" s="495"/>
      <c r="M15" s="495"/>
      <c r="N15" s="495"/>
      <c r="O15" s="495"/>
      <c r="P15" s="495"/>
      <c r="Q15" s="495"/>
      <c r="R15" s="495"/>
      <c r="S15" s="495"/>
      <c r="T15" s="495"/>
      <c r="U15" s="495"/>
      <c r="V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5"/>
      <c r="BH15" s="495"/>
      <c r="BI15" s="495"/>
      <c r="BJ15" s="495"/>
      <c r="BK15" s="495"/>
      <c r="BL15" s="495"/>
      <c r="BM15" s="495"/>
      <c r="BN15" s="495"/>
      <c r="BO15" s="495"/>
      <c r="BP15" s="495"/>
    </row>
    <row r="16" spans="2:68">
      <c r="B16" s="494"/>
      <c r="C16" s="495"/>
      <c r="D16" s="495"/>
      <c r="E16" s="534"/>
      <c r="F16" s="495"/>
      <c r="G16" s="495"/>
      <c r="H16" s="495"/>
      <c r="I16" s="495"/>
      <c r="J16" s="495"/>
      <c r="K16" s="495"/>
      <c r="L16" s="495"/>
      <c r="M16" s="495"/>
      <c r="N16" s="495"/>
      <c r="O16" s="495"/>
      <c r="P16" s="495"/>
      <c r="Q16" s="495"/>
      <c r="R16" s="495"/>
      <c r="S16" s="495"/>
      <c r="T16" s="495"/>
      <c r="U16" s="495"/>
      <c r="V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row>
    <row r="17" spans="2:68" ht="17.25" customHeight="1">
      <c r="B17" s="574" t="s">
        <v>378</v>
      </c>
      <c r="C17" s="495"/>
      <c r="D17" s="495"/>
      <c r="E17" s="495"/>
      <c r="F17" s="495"/>
      <c r="G17" s="495"/>
      <c r="H17" s="495"/>
      <c r="I17" s="495"/>
      <c r="J17" s="495"/>
      <c r="K17" s="495"/>
      <c r="L17" s="495"/>
      <c r="M17" s="495"/>
      <c r="N17" s="495"/>
      <c r="O17" s="495"/>
      <c r="P17" s="495"/>
      <c r="Q17" s="495"/>
      <c r="R17" s="495"/>
      <c r="S17" s="495"/>
      <c r="T17" s="495"/>
      <c r="U17" s="495"/>
      <c r="V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row>
    <row r="18" spans="2:68" ht="9.75" customHeight="1">
      <c r="B18" s="494"/>
      <c r="C18" s="495"/>
      <c r="D18" s="495"/>
      <c r="E18" s="495"/>
      <c r="F18" s="495"/>
      <c r="G18" s="495"/>
      <c r="H18" s="495"/>
      <c r="I18" s="495"/>
      <c r="J18" s="495"/>
      <c r="K18" s="495"/>
      <c r="L18" s="495"/>
      <c r="M18" s="495"/>
      <c r="N18" s="495"/>
      <c r="O18" s="495"/>
      <c r="P18" s="495"/>
      <c r="Q18" s="495"/>
      <c r="R18" s="495"/>
      <c r="S18" s="495"/>
      <c r="T18" s="495"/>
      <c r="U18" s="495"/>
      <c r="V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row>
    <row r="19" spans="2:68" ht="63" customHeight="1">
      <c r="B19" s="493" t="s">
        <v>202</v>
      </c>
      <c r="C19" s="493" t="s">
        <v>152</v>
      </c>
      <c r="D19" s="493" t="s">
        <v>153</v>
      </c>
      <c r="E19" s="493" t="s">
        <v>154</v>
      </c>
      <c r="F19" s="493" t="s">
        <v>155</v>
      </c>
      <c r="G19" s="493" t="s">
        <v>156</v>
      </c>
      <c r="H19" s="493" t="s">
        <v>135</v>
      </c>
      <c r="I19" s="493" t="s">
        <v>210</v>
      </c>
      <c r="J19" s="493" t="s">
        <v>136</v>
      </c>
      <c r="K19" s="493" t="s">
        <v>211</v>
      </c>
      <c r="L19" s="493" t="s">
        <v>137</v>
      </c>
      <c r="M19" s="493" t="s">
        <v>212</v>
      </c>
      <c r="N19" s="493" t="s">
        <v>138</v>
      </c>
      <c r="O19" s="493" t="s">
        <v>213</v>
      </c>
      <c r="P19" s="493" t="s">
        <v>214</v>
      </c>
      <c r="Q19" s="493" t="s">
        <v>140</v>
      </c>
      <c r="R19" s="493" t="s">
        <v>374</v>
      </c>
      <c r="S19" s="493" t="s">
        <v>141</v>
      </c>
      <c r="T19" s="493" t="s">
        <v>215</v>
      </c>
      <c r="U19" s="493" t="s">
        <v>157</v>
      </c>
      <c r="V19" s="493" t="s">
        <v>375</v>
      </c>
      <c r="W19" s="493" t="s">
        <v>158</v>
      </c>
      <c r="X19" s="493" t="s">
        <v>377</v>
      </c>
      <c r="Y19" s="493" t="s">
        <v>159</v>
      </c>
      <c r="Z19" s="493" t="s">
        <v>417</v>
      </c>
      <c r="AA19" s="493" t="s">
        <v>380</v>
      </c>
      <c r="AB19" s="493" t="s">
        <v>385</v>
      </c>
      <c r="AC19" s="493" t="s">
        <v>381</v>
      </c>
      <c r="AD19" s="493" t="s">
        <v>415</v>
      </c>
      <c r="AE19" s="493" t="s">
        <v>382</v>
      </c>
      <c r="AF19" s="493" t="s">
        <v>416</v>
      </c>
      <c r="AG19" s="493" t="s">
        <v>383</v>
      </c>
      <c r="AH19" s="493" t="s">
        <v>422</v>
      </c>
      <c r="AI19" s="493" t="s">
        <v>384</v>
      </c>
      <c r="AJ19" s="493" t="s">
        <v>423</v>
      </c>
      <c r="AK19" s="493" t="s">
        <v>425</v>
      </c>
      <c r="AL19" s="493" t="s">
        <v>434</v>
      </c>
      <c r="AM19" s="493" t="s">
        <v>426</v>
      </c>
      <c r="AN19" s="493" t="s">
        <v>435</v>
      </c>
      <c r="AO19" s="493" t="s">
        <v>427</v>
      </c>
      <c r="AP19" s="493" t="s">
        <v>436</v>
      </c>
      <c r="AQ19" s="493" t="s">
        <v>428</v>
      </c>
      <c r="AR19" s="493" t="s">
        <v>437</v>
      </c>
      <c r="AS19" s="493" t="s">
        <v>429</v>
      </c>
      <c r="AT19" s="493" t="s">
        <v>438</v>
      </c>
      <c r="AU19" s="493" t="s">
        <v>457</v>
      </c>
      <c r="AV19" s="493" t="s">
        <v>466</v>
      </c>
      <c r="AW19" s="493" t="s">
        <v>458</v>
      </c>
      <c r="AX19" s="493" t="s">
        <v>467</v>
      </c>
      <c r="AY19" s="493" t="s">
        <v>459</v>
      </c>
      <c r="AZ19" s="493" t="s">
        <v>468</v>
      </c>
      <c r="BA19" s="493" t="s">
        <v>460</v>
      </c>
      <c r="BB19" s="493" t="s">
        <v>469</v>
      </c>
      <c r="BC19" s="493" t="s">
        <v>461</v>
      </c>
      <c r="BD19" s="493" t="s">
        <v>470</v>
      </c>
      <c r="BE19" s="493" t="s">
        <v>510</v>
      </c>
      <c r="BF19" s="493" t="s">
        <v>519</v>
      </c>
      <c r="BG19" s="493" t="s">
        <v>511</v>
      </c>
      <c r="BH19" s="493" t="s">
        <v>520</v>
      </c>
      <c r="BI19" s="493" t="s">
        <v>512</v>
      </c>
      <c r="BJ19" s="493" t="s">
        <v>521</v>
      </c>
      <c r="BK19" s="493" t="s">
        <v>513</v>
      </c>
      <c r="BL19" s="493" t="s">
        <v>522</v>
      </c>
      <c r="BM19" s="493" t="s">
        <v>514</v>
      </c>
      <c r="BN19" s="493" t="s">
        <v>523</v>
      </c>
      <c r="BO19" s="493" t="s">
        <v>565</v>
      </c>
      <c r="BP19" s="493" t="s">
        <v>574</v>
      </c>
    </row>
    <row r="20" spans="2:68" ht="17.25" customHeight="1">
      <c r="B20" s="669" t="s">
        <v>203</v>
      </c>
      <c r="C20" s="668">
        <v>241</v>
      </c>
      <c r="D20" s="668">
        <v>238</v>
      </c>
      <c r="E20" s="668">
        <v>235</v>
      </c>
      <c r="F20" s="668">
        <v>244</v>
      </c>
      <c r="G20" s="668">
        <v>958</v>
      </c>
      <c r="H20" s="668">
        <v>227</v>
      </c>
      <c r="I20" s="668">
        <v>227</v>
      </c>
      <c r="J20" s="668">
        <v>232</v>
      </c>
      <c r="K20" s="668">
        <v>232</v>
      </c>
      <c r="L20" s="668">
        <v>146</v>
      </c>
      <c r="M20" s="668">
        <v>146</v>
      </c>
      <c r="N20" s="668">
        <v>150</v>
      </c>
      <c r="O20" s="668">
        <v>150</v>
      </c>
      <c r="P20" s="668">
        <v>755</v>
      </c>
      <c r="Q20" s="668">
        <v>153</v>
      </c>
      <c r="R20" s="668">
        <v>153</v>
      </c>
      <c r="S20" s="668">
        <v>158</v>
      </c>
      <c r="T20" s="668">
        <v>158</v>
      </c>
      <c r="U20" s="668">
        <v>161</v>
      </c>
      <c r="V20" s="668">
        <v>161</v>
      </c>
      <c r="W20" s="670">
        <v>172</v>
      </c>
      <c r="X20" s="670">
        <v>172</v>
      </c>
      <c r="Y20" s="670">
        <v>644</v>
      </c>
      <c r="Z20" s="670">
        <v>644</v>
      </c>
      <c r="AA20" s="668">
        <v>167</v>
      </c>
      <c r="AB20" s="668">
        <v>167</v>
      </c>
      <c r="AC20" s="668">
        <v>159</v>
      </c>
      <c r="AD20" s="668">
        <v>159</v>
      </c>
      <c r="AE20" s="668">
        <v>176</v>
      </c>
      <c r="AF20" s="668">
        <v>176</v>
      </c>
      <c r="AG20" s="668">
        <v>187</v>
      </c>
      <c r="AH20" s="668">
        <v>187</v>
      </c>
      <c r="AI20" s="668">
        <v>689</v>
      </c>
      <c r="AJ20" s="668">
        <v>689</v>
      </c>
      <c r="AK20" s="668">
        <f>142+38</f>
        <v>180</v>
      </c>
      <c r="AL20" s="668">
        <f>142+38</f>
        <v>180</v>
      </c>
      <c r="AM20" s="668">
        <v>186</v>
      </c>
      <c r="AN20" s="668">
        <v>186</v>
      </c>
      <c r="AO20" s="668">
        <v>202</v>
      </c>
      <c r="AP20" s="668">
        <v>202</v>
      </c>
      <c r="AQ20" s="668">
        <v>239</v>
      </c>
      <c r="AR20" s="668">
        <v>239</v>
      </c>
      <c r="AS20" s="668">
        <v>807</v>
      </c>
      <c r="AT20" s="668">
        <v>807</v>
      </c>
      <c r="AU20" s="668">
        <v>204</v>
      </c>
      <c r="AV20" s="668">
        <v>204</v>
      </c>
      <c r="AW20" s="668">
        <v>241</v>
      </c>
      <c r="AX20" s="668">
        <v>241</v>
      </c>
      <c r="AY20" s="668">
        <v>247</v>
      </c>
      <c r="AZ20" s="668">
        <v>247</v>
      </c>
      <c r="BA20" s="668">
        <v>268</v>
      </c>
      <c r="BB20" s="668">
        <v>268</v>
      </c>
      <c r="BC20" s="668">
        <v>960</v>
      </c>
      <c r="BD20" s="668">
        <v>960</v>
      </c>
      <c r="BE20" s="668">
        <v>351</v>
      </c>
      <c r="BF20" s="668">
        <v>351</v>
      </c>
      <c r="BG20" s="668">
        <v>364</v>
      </c>
      <c r="BH20" s="668">
        <v>364</v>
      </c>
      <c r="BI20" s="668">
        <v>363</v>
      </c>
      <c r="BJ20" s="668">
        <v>363</v>
      </c>
      <c r="BK20" s="496">
        <v>381</v>
      </c>
      <c r="BL20" s="496">
        <v>381</v>
      </c>
      <c r="BM20" s="496">
        <v>1459</v>
      </c>
      <c r="BN20" s="496">
        <v>1459</v>
      </c>
      <c r="BO20" s="668">
        <v>366</v>
      </c>
      <c r="BP20" s="668">
        <v>366</v>
      </c>
    </row>
    <row r="21" spans="2:68" ht="15" customHeight="1" thickBot="1">
      <c r="B21" s="669" t="s">
        <v>205</v>
      </c>
      <c r="C21" s="668">
        <v>167</v>
      </c>
      <c r="D21" s="668">
        <v>167</v>
      </c>
      <c r="E21" s="668">
        <v>168</v>
      </c>
      <c r="F21" s="668">
        <v>173</v>
      </c>
      <c r="G21" s="668">
        <v>675</v>
      </c>
      <c r="H21" s="668">
        <v>161</v>
      </c>
      <c r="I21" s="668">
        <v>161</v>
      </c>
      <c r="J21" s="668">
        <v>161</v>
      </c>
      <c r="K21" s="668">
        <v>161</v>
      </c>
      <c r="L21" s="668">
        <v>164</v>
      </c>
      <c r="M21" s="668">
        <v>164</v>
      </c>
      <c r="N21" s="668">
        <v>167</v>
      </c>
      <c r="O21" s="668">
        <v>167</v>
      </c>
      <c r="P21" s="668">
        <v>653</v>
      </c>
      <c r="Q21" s="668">
        <v>157</v>
      </c>
      <c r="R21" s="668">
        <v>157</v>
      </c>
      <c r="S21" s="668">
        <v>156</v>
      </c>
      <c r="T21" s="668">
        <v>156</v>
      </c>
      <c r="U21" s="668">
        <v>157</v>
      </c>
      <c r="V21" s="668">
        <v>157</v>
      </c>
      <c r="W21" s="670">
        <v>155</v>
      </c>
      <c r="X21" s="670">
        <v>155</v>
      </c>
      <c r="Y21" s="670">
        <v>625</v>
      </c>
      <c r="Z21" s="670">
        <v>625</v>
      </c>
      <c r="AA21" s="668">
        <v>157</v>
      </c>
      <c r="AB21" s="668">
        <v>157</v>
      </c>
      <c r="AC21" s="668">
        <v>153</v>
      </c>
      <c r="AD21" s="668">
        <v>153</v>
      </c>
      <c r="AE21" s="668">
        <v>152</v>
      </c>
      <c r="AF21" s="668">
        <v>152</v>
      </c>
      <c r="AG21" s="668">
        <v>166</v>
      </c>
      <c r="AH21" s="668">
        <v>166</v>
      </c>
      <c r="AI21" s="668">
        <v>628</v>
      </c>
      <c r="AJ21" s="668">
        <v>628</v>
      </c>
      <c r="AK21" s="668">
        <f>165+16</f>
        <v>181</v>
      </c>
      <c r="AL21" s="668">
        <f>165+16</f>
        <v>181</v>
      </c>
      <c r="AM21" s="668">
        <v>188</v>
      </c>
      <c r="AN21" s="668">
        <v>188</v>
      </c>
      <c r="AO21" s="668">
        <v>192</v>
      </c>
      <c r="AP21" s="668">
        <v>192</v>
      </c>
      <c r="AQ21" s="668">
        <v>200</v>
      </c>
      <c r="AR21" s="668">
        <v>200</v>
      </c>
      <c r="AS21" s="668">
        <v>761</v>
      </c>
      <c r="AT21" s="668">
        <v>761</v>
      </c>
      <c r="AU21" s="668">
        <v>208</v>
      </c>
      <c r="AV21" s="668">
        <v>208</v>
      </c>
      <c r="AW21" s="668">
        <v>210</v>
      </c>
      <c r="AX21" s="668">
        <v>210</v>
      </c>
      <c r="AY21" s="668">
        <v>205</v>
      </c>
      <c r="AZ21" s="668">
        <v>205</v>
      </c>
      <c r="BA21" s="668">
        <v>208</v>
      </c>
      <c r="BB21" s="668">
        <v>208</v>
      </c>
      <c r="BC21" s="668">
        <v>831</v>
      </c>
      <c r="BD21" s="668">
        <v>831</v>
      </c>
      <c r="BE21" s="668">
        <v>220</v>
      </c>
      <c r="BF21" s="668">
        <v>220</v>
      </c>
      <c r="BG21" s="668">
        <v>225</v>
      </c>
      <c r="BH21" s="668">
        <v>225</v>
      </c>
      <c r="BI21" s="668">
        <v>232</v>
      </c>
      <c r="BJ21" s="668">
        <v>232</v>
      </c>
      <c r="BK21" s="496">
        <v>244</v>
      </c>
      <c r="BL21" s="496">
        <v>244</v>
      </c>
      <c r="BM21" s="496">
        <v>921</v>
      </c>
      <c r="BN21" s="496">
        <v>921</v>
      </c>
      <c r="BO21" s="668">
        <v>258</v>
      </c>
      <c r="BP21" s="668">
        <v>258</v>
      </c>
    </row>
    <row r="22" spans="2:68" s="572" customFormat="1" ht="15" customHeight="1" thickBot="1">
      <c r="B22" s="519" t="s">
        <v>90</v>
      </c>
      <c r="C22" s="518">
        <f>C20+C21</f>
        <v>408</v>
      </c>
      <c r="D22" s="518">
        <f>D20+D21</f>
        <v>405</v>
      </c>
      <c r="E22" s="518">
        <f>E20+E21</f>
        <v>403</v>
      </c>
      <c r="F22" s="518">
        <f>F20+F21</f>
        <v>417</v>
      </c>
      <c r="G22" s="518">
        <v>1633</v>
      </c>
      <c r="H22" s="518">
        <v>388</v>
      </c>
      <c r="I22" s="518">
        <v>388</v>
      </c>
      <c r="J22" s="518">
        <v>393</v>
      </c>
      <c r="K22" s="518">
        <v>393</v>
      </c>
      <c r="L22" s="518">
        <v>310</v>
      </c>
      <c r="M22" s="518">
        <v>310</v>
      </c>
      <c r="N22" s="518">
        <v>317</v>
      </c>
      <c r="O22" s="518">
        <v>317</v>
      </c>
      <c r="P22" s="518">
        <v>1408</v>
      </c>
      <c r="Q22" s="518">
        <v>310</v>
      </c>
      <c r="R22" s="518">
        <v>310</v>
      </c>
      <c r="S22" s="518">
        <v>314</v>
      </c>
      <c r="T22" s="518">
        <v>314</v>
      </c>
      <c r="U22" s="518">
        <v>318</v>
      </c>
      <c r="V22" s="518">
        <v>318</v>
      </c>
      <c r="W22" s="542">
        <v>327</v>
      </c>
      <c r="X22" s="542">
        <v>327</v>
      </c>
      <c r="Y22" s="518">
        <v>1269</v>
      </c>
      <c r="Z22" s="518">
        <v>1269</v>
      </c>
      <c r="AA22" s="518">
        <v>324</v>
      </c>
      <c r="AB22" s="518">
        <v>324</v>
      </c>
      <c r="AC22" s="518">
        <v>312</v>
      </c>
      <c r="AD22" s="518">
        <v>312</v>
      </c>
      <c r="AE22" s="518">
        <v>328</v>
      </c>
      <c r="AF22" s="518">
        <v>328</v>
      </c>
      <c r="AG22" s="518">
        <v>353</v>
      </c>
      <c r="AH22" s="518">
        <v>353</v>
      </c>
      <c r="AI22" s="518">
        <v>1317</v>
      </c>
      <c r="AJ22" s="518">
        <v>1317</v>
      </c>
      <c r="AK22" s="518">
        <f>AK20+AK21</f>
        <v>361</v>
      </c>
      <c r="AL22" s="518">
        <f>AL20+AL21</f>
        <v>361</v>
      </c>
      <c r="AM22" s="518">
        <v>374</v>
      </c>
      <c r="AN22" s="518">
        <v>374</v>
      </c>
      <c r="AO22" s="518">
        <v>394</v>
      </c>
      <c r="AP22" s="518">
        <v>394</v>
      </c>
      <c r="AQ22" s="518">
        <v>439</v>
      </c>
      <c r="AR22" s="518">
        <v>439</v>
      </c>
      <c r="AS22" s="518">
        <v>1568</v>
      </c>
      <c r="AT22" s="518">
        <v>1568</v>
      </c>
      <c r="AU22" s="518">
        <v>412</v>
      </c>
      <c r="AV22" s="518">
        <v>412</v>
      </c>
      <c r="AW22" s="518">
        <v>451</v>
      </c>
      <c r="AX22" s="518">
        <v>451</v>
      </c>
      <c r="AY22" s="518">
        <v>452</v>
      </c>
      <c r="AZ22" s="518">
        <v>452</v>
      </c>
      <c r="BA22" s="518">
        <v>476</v>
      </c>
      <c r="BB22" s="518">
        <v>476</v>
      </c>
      <c r="BC22" s="518">
        <v>1791</v>
      </c>
      <c r="BD22" s="518">
        <v>1791</v>
      </c>
      <c r="BE22" s="518">
        <v>571</v>
      </c>
      <c r="BF22" s="518">
        <v>571</v>
      </c>
      <c r="BG22" s="518">
        <v>589</v>
      </c>
      <c r="BH22" s="518">
        <v>589</v>
      </c>
      <c r="BI22" s="518">
        <v>595</v>
      </c>
      <c r="BJ22" s="518">
        <v>595</v>
      </c>
      <c r="BK22" s="518">
        <v>625</v>
      </c>
      <c r="BL22" s="518">
        <v>625</v>
      </c>
      <c r="BM22" s="518">
        <v>2380</v>
      </c>
      <c r="BN22" s="518">
        <v>2380</v>
      </c>
      <c r="BO22" s="518">
        <v>624</v>
      </c>
      <c r="BP22" s="518">
        <v>624</v>
      </c>
    </row>
    <row r="23" spans="2:68" ht="15" customHeight="1">
      <c r="B23" s="674" t="s">
        <v>207</v>
      </c>
      <c r="C23" s="668">
        <v>86</v>
      </c>
      <c r="D23" s="668">
        <v>87</v>
      </c>
      <c r="E23" s="668">
        <v>90</v>
      </c>
      <c r="F23" s="668">
        <v>88</v>
      </c>
      <c r="G23" s="668">
        <v>351</v>
      </c>
      <c r="H23" s="668">
        <v>90</v>
      </c>
      <c r="I23" s="668">
        <v>90</v>
      </c>
      <c r="J23" s="668">
        <v>85</v>
      </c>
      <c r="K23" s="668">
        <v>85</v>
      </c>
      <c r="L23" s="680">
        <v>89</v>
      </c>
      <c r="M23" s="680">
        <v>89</v>
      </c>
      <c r="N23" s="668">
        <v>91</v>
      </c>
      <c r="O23" s="668">
        <v>91</v>
      </c>
      <c r="P23" s="668">
        <v>355</v>
      </c>
      <c r="Q23" s="668">
        <v>91</v>
      </c>
      <c r="R23" s="668">
        <v>91</v>
      </c>
      <c r="S23" s="668">
        <v>90</v>
      </c>
      <c r="T23" s="668">
        <v>90</v>
      </c>
      <c r="U23" s="668">
        <v>92</v>
      </c>
      <c r="V23" s="668">
        <v>92</v>
      </c>
      <c r="W23" s="670">
        <v>95</v>
      </c>
      <c r="X23" s="670">
        <v>95</v>
      </c>
      <c r="Y23" s="670">
        <v>368</v>
      </c>
      <c r="Z23" s="670">
        <v>368</v>
      </c>
      <c r="AA23" s="668">
        <v>97</v>
      </c>
      <c r="AB23" s="668">
        <v>97</v>
      </c>
      <c r="AC23" s="668">
        <v>99</v>
      </c>
      <c r="AD23" s="668">
        <v>99</v>
      </c>
      <c r="AE23" s="668">
        <v>99</v>
      </c>
      <c r="AF23" s="668">
        <v>99</v>
      </c>
      <c r="AG23" s="668">
        <v>97</v>
      </c>
      <c r="AH23" s="668">
        <v>97</v>
      </c>
      <c r="AI23" s="668">
        <v>392</v>
      </c>
      <c r="AJ23" s="668">
        <v>392</v>
      </c>
      <c r="AK23" s="668">
        <v>103</v>
      </c>
      <c r="AL23" s="668">
        <v>103</v>
      </c>
      <c r="AM23" s="668">
        <v>103</v>
      </c>
      <c r="AN23" s="668">
        <v>103</v>
      </c>
      <c r="AO23" s="668">
        <v>104</v>
      </c>
      <c r="AP23" s="668">
        <v>104</v>
      </c>
      <c r="AQ23" s="668">
        <v>112</v>
      </c>
      <c r="AR23" s="668">
        <v>112</v>
      </c>
      <c r="AS23" s="668">
        <v>422</v>
      </c>
      <c r="AT23" s="668">
        <v>422</v>
      </c>
      <c r="AU23" s="668">
        <v>114</v>
      </c>
      <c r="AV23" s="668">
        <v>114</v>
      </c>
      <c r="AW23" s="668">
        <v>114</v>
      </c>
      <c r="AX23" s="668">
        <v>114</v>
      </c>
      <c r="AY23" s="668">
        <v>115</v>
      </c>
      <c r="AZ23" s="668">
        <v>115</v>
      </c>
      <c r="BA23" s="668">
        <v>118</v>
      </c>
      <c r="BB23" s="668">
        <v>118</v>
      </c>
      <c r="BC23" s="668">
        <v>461</v>
      </c>
      <c r="BD23" s="668">
        <v>461</v>
      </c>
      <c r="BE23" s="668">
        <v>157</v>
      </c>
      <c r="BF23" s="668">
        <v>157</v>
      </c>
      <c r="BG23" s="668">
        <v>153</v>
      </c>
      <c r="BH23" s="668">
        <v>153</v>
      </c>
      <c r="BI23" s="668">
        <v>158</v>
      </c>
      <c r="BJ23" s="668">
        <v>158</v>
      </c>
      <c r="BK23" s="496">
        <v>162</v>
      </c>
      <c r="BL23" s="496">
        <v>162</v>
      </c>
      <c r="BM23" s="496">
        <v>630</v>
      </c>
      <c r="BN23" s="496">
        <v>630</v>
      </c>
      <c r="BO23" s="668">
        <v>167</v>
      </c>
      <c r="BP23" s="668">
        <v>167</v>
      </c>
    </row>
    <row r="24" spans="2:68" ht="15" customHeight="1">
      <c r="B24" s="674" t="s">
        <v>208</v>
      </c>
      <c r="C24" s="668">
        <v>0</v>
      </c>
      <c r="D24" s="668">
        <v>1</v>
      </c>
      <c r="E24" s="668">
        <v>1</v>
      </c>
      <c r="F24" s="675">
        <v>4</v>
      </c>
      <c r="G24" s="668">
        <v>6</v>
      </c>
      <c r="H24" s="668">
        <v>17</v>
      </c>
      <c r="I24" s="668">
        <v>17</v>
      </c>
      <c r="J24" s="668">
        <v>20</v>
      </c>
      <c r="K24" s="668">
        <v>20</v>
      </c>
      <c r="L24" s="680">
        <v>37</v>
      </c>
      <c r="M24" s="680">
        <v>37</v>
      </c>
      <c r="N24" s="668">
        <v>48</v>
      </c>
      <c r="O24" s="668">
        <v>48</v>
      </c>
      <c r="P24" s="668">
        <v>122</v>
      </c>
      <c r="Q24" s="668">
        <v>34</v>
      </c>
      <c r="R24" s="668">
        <v>34</v>
      </c>
      <c r="S24" s="668">
        <v>39</v>
      </c>
      <c r="T24" s="668">
        <v>39</v>
      </c>
      <c r="U24" s="668">
        <v>36</v>
      </c>
      <c r="V24" s="668">
        <v>36</v>
      </c>
      <c r="W24" s="670">
        <v>64</v>
      </c>
      <c r="X24" s="670">
        <v>64</v>
      </c>
      <c r="Y24" s="670">
        <v>173</v>
      </c>
      <c r="Z24" s="670">
        <v>173</v>
      </c>
      <c r="AA24" s="668">
        <v>71</v>
      </c>
      <c r="AB24" s="668">
        <v>71</v>
      </c>
      <c r="AC24" s="668">
        <v>72</v>
      </c>
      <c r="AD24" s="668">
        <v>72</v>
      </c>
      <c r="AE24" s="668">
        <v>85</v>
      </c>
      <c r="AF24" s="668">
        <v>85</v>
      </c>
      <c r="AG24" s="668">
        <v>73</v>
      </c>
      <c r="AH24" s="668">
        <v>73</v>
      </c>
      <c r="AI24" s="668">
        <v>301</v>
      </c>
      <c r="AJ24" s="668">
        <v>301</v>
      </c>
      <c r="AK24" s="668">
        <v>75</v>
      </c>
      <c r="AL24" s="668">
        <v>75</v>
      </c>
      <c r="AM24" s="668">
        <v>78</v>
      </c>
      <c r="AN24" s="668">
        <v>78</v>
      </c>
      <c r="AO24" s="668">
        <v>89</v>
      </c>
      <c r="AP24" s="668">
        <v>89</v>
      </c>
      <c r="AQ24" s="668">
        <v>76</v>
      </c>
      <c r="AR24" s="668">
        <v>76</v>
      </c>
      <c r="AS24" s="668">
        <v>318</v>
      </c>
      <c r="AT24" s="668">
        <v>318</v>
      </c>
      <c r="AU24" s="668">
        <v>75</v>
      </c>
      <c r="AV24" s="668">
        <v>75</v>
      </c>
      <c r="AW24" s="668">
        <v>82</v>
      </c>
      <c r="AX24" s="668">
        <v>82</v>
      </c>
      <c r="AY24" s="668">
        <v>80</v>
      </c>
      <c r="AZ24" s="668">
        <v>80</v>
      </c>
      <c r="BA24" s="668">
        <v>71</v>
      </c>
      <c r="BB24" s="668">
        <v>71</v>
      </c>
      <c r="BC24" s="668">
        <v>308</v>
      </c>
      <c r="BD24" s="668">
        <v>308</v>
      </c>
      <c r="BE24" s="668">
        <v>70</v>
      </c>
      <c r="BF24" s="668">
        <v>70</v>
      </c>
      <c r="BG24" s="668">
        <v>66</v>
      </c>
      <c r="BH24" s="668">
        <v>66</v>
      </c>
      <c r="BI24" s="668">
        <v>100</v>
      </c>
      <c r="BJ24" s="668">
        <v>100</v>
      </c>
      <c r="BK24" s="496">
        <v>83</v>
      </c>
      <c r="BL24" s="496">
        <v>83</v>
      </c>
      <c r="BM24" s="496">
        <v>319</v>
      </c>
      <c r="BN24" s="496">
        <v>319</v>
      </c>
      <c r="BO24" s="668">
        <v>94</v>
      </c>
      <c r="BP24" s="668">
        <v>94</v>
      </c>
    </row>
    <row r="25" spans="2:68" ht="15" customHeight="1" thickBot="1">
      <c r="B25" s="676" t="s">
        <v>209</v>
      </c>
      <c r="C25" s="677">
        <v>29</v>
      </c>
      <c r="D25" s="677">
        <v>27</v>
      </c>
      <c r="E25" s="677">
        <v>32</v>
      </c>
      <c r="F25" s="678">
        <v>33</v>
      </c>
      <c r="G25" s="677">
        <v>121</v>
      </c>
      <c r="H25" s="677">
        <v>27</v>
      </c>
      <c r="I25" s="677">
        <v>27</v>
      </c>
      <c r="J25" s="677">
        <v>26</v>
      </c>
      <c r="K25" s="677">
        <v>26</v>
      </c>
      <c r="L25" s="680">
        <v>24</v>
      </c>
      <c r="M25" s="680">
        <v>24</v>
      </c>
      <c r="N25" s="677">
        <v>29</v>
      </c>
      <c r="O25" s="677">
        <v>29</v>
      </c>
      <c r="P25" s="677">
        <v>106</v>
      </c>
      <c r="Q25" s="677">
        <v>17</v>
      </c>
      <c r="R25" s="677">
        <v>17</v>
      </c>
      <c r="S25" s="677">
        <v>21</v>
      </c>
      <c r="T25" s="677">
        <v>21</v>
      </c>
      <c r="U25" s="677">
        <v>23</v>
      </c>
      <c r="V25" s="677">
        <v>23</v>
      </c>
      <c r="W25" s="679">
        <v>24</v>
      </c>
      <c r="X25" s="679">
        <v>24</v>
      </c>
      <c r="Y25" s="679">
        <v>85</v>
      </c>
      <c r="Z25" s="679">
        <v>85</v>
      </c>
      <c r="AA25" s="677">
        <v>23</v>
      </c>
      <c r="AB25" s="677">
        <v>23</v>
      </c>
      <c r="AC25" s="677">
        <v>25</v>
      </c>
      <c r="AD25" s="677">
        <v>25</v>
      </c>
      <c r="AE25" s="677">
        <v>25</v>
      </c>
      <c r="AF25" s="677">
        <v>25</v>
      </c>
      <c r="AG25" s="677">
        <v>27</v>
      </c>
      <c r="AH25" s="677">
        <v>27</v>
      </c>
      <c r="AI25" s="677">
        <v>100</v>
      </c>
      <c r="AJ25" s="677">
        <v>100</v>
      </c>
      <c r="AK25" s="677">
        <v>23</v>
      </c>
      <c r="AL25" s="677">
        <v>23</v>
      </c>
      <c r="AM25" s="677">
        <v>26</v>
      </c>
      <c r="AN25" s="677">
        <v>26</v>
      </c>
      <c r="AO25" s="677">
        <v>29</v>
      </c>
      <c r="AP25" s="677">
        <v>29</v>
      </c>
      <c r="AQ25" s="677">
        <v>35</v>
      </c>
      <c r="AR25" s="677">
        <v>35</v>
      </c>
      <c r="AS25" s="677">
        <v>113</v>
      </c>
      <c r="AT25" s="677">
        <v>113</v>
      </c>
      <c r="AU25" s="677">
        <v>25</v>
      </c>
      <c r="AV25" s="677">
        <v>25</v>
      </c>
      <c r="AW25" s="677">
        <v>26</v>
      </c>
      <c r="AX25" s="677">
        <v>26</v>
      </c>
      <c r="AY25" s="677">
        <v>30</v>
      </c>
      <c r="AZ25" s="677">
        <v>30</v>
      </c>
      <c r="BA25" s="677">
        <v>32</v>
      </c>
      <c r="BB25" s="677">
        <v>32</v>
      </c>
      <c r="BC25" s="677">
        <v>113</v>
      </c>
      <c r="BD25" s="677">
        <v>113</v>
      </c>
      <c r="BE25" s="677">
        <v>35</v>
      </c>
      <c r="BF25" s="677">
        <v>35</v>
      </c>
      <c r="BG25" s="677">
        <v>38</v>
      </c>
      <c r="BH25" s="677">
        <v>38</v>
      </c>
      <c r="BI25" s="677">
        <v>40</v>
      </c>
      <c r="BJ25" s="677">
        <v>40</v>
      </c>
      <c r="BK25" s="498">
        <v>55</v>
      </c>
      <c r="BL25" s="498">
        <v>55</v>
      </c>
      <c r="BM25" s="498">
        <v>168</v>
      </c>
      <c r="BN25" s="498">
        <v>168</v>
      </c>
      <c r="BO25" s="677">
        <v>50</v>
      </c>
      <c r="BP25" s="677">
        <v>50</v>
      </c>
    </row>
    <row r="26" spans="2:68" s="572" customFormat="1" ht="15" customHeight="1" thickBot="1">
      <c r="B26" s="519" t="s">
        <v>378</v>
      </c>
      <c r="C26" s="518">
        <f>SUM(C22:C25)</f>
        <v>523</v>
      </c>
      <c r="D26" s="518">
        <f>SUM(D22:D25)</f>
        <v>520</v>
      </c>
      <c r="E26" s="518">
        <f>SUM(E22:E25)</f>
        <v>526</v>
      </c>
      <c r="F26" s="518">
        <f>SUM(F22:F25)</f>
        <v>542</v>
      </c>
      <c r="G26" s="518">
        <v>2111</v>
      </c>
      <c r="H26" s="518">
        <v>522</v>
      </c>
      <c r="I26" s="518">
        <v>522</v>
      </c>
      <c r="J26" s="518">
        <v>524</v>
      </c>
      <c r="K26" s="518">
        <v>524</v>
      </c>
      <c r="L26" s="518">
        <v>460</v>
      </c>
      <c r="M26" s="518">
        <v>460</v>
      </c>
      <c r="N26" s="518">
        <v>485</v>
      </c>
      <c r="O26" s="518">
        <v>485</v>
      </c>
      <c r="P26" s="518">
        <v>1991</v>
      </c>
      <c r="Q26" s="518">
        <v>452</v>
      </c>
      <c r="R26" s="518">
        <v>452</v>
      </c>
      <c r="S26" s="518">
        <v>464</v>
      </c>
      <c r="T26" s="518">
        <v>464</v>
      </c>
      <c r="U26" s="518">
        <v>469</v>
      </c>
      <c r="V26" s="518">
        <v>469</v>
      </c>
      <c r="W26" s="542">
        <v>510</v>
      </c>
      <c r="X26" s="542">
        <v>510</v>
      </c>
      <c r="Y26" s="518">
        <v>1895</v>
      </c>
      <c r="Z26" s="518">
        <v>1895</v>
      </c>
      <c r="AA26" s="518">
        <v>515</v>
      </c>
      <c r="AB26" s="518">
        <v>515</v>
      </c>
      <c r="AC26" s="518">
        <v>508</v>
      </c>
      <c r="AD26" s="518">
        <v>508</v>
      </c>
      <c r="AE26" s="518">
        <v>537</v>
      </c>
      <c r="AF26" s="518">
        <v>537</v>
      </c>
      <c r="AG26" s="518">
        <v>550</v>
      </c>
      <c r="AH26" s="518">
        <v>550</v>
      </c>
      <c r="AI26" s="518">
        <v>2110</v>
      </c>
      <c r="AJ26" s="518">
        <v>2110</v>
      </c>
      <c r="AK26" s="518">
        <f>SUM(AK22:AK25)</f>
        <v>562</v>
      </c>
      <c r="AL26" s="518">
        <f>SUM(AL22:AL25)</f>
        <v>562</v>
      </c>
      <c r="AM26" s="518">
        <v>581</v>
      </c>
      <c r="AN26" s="518">
        <v>581</v>
      </c>
      <c r="AO26" s="518">
        <v>616</v>
      </c>
      <c r="AP26" s="518">
        <v>616</v>
      </c>
      <c r="AQ26" s="518">
        <v>662</v>
      </c>
      <c r="AR26" s="518">
        <v>662</v>
      </c>
      <c r="AS26" s="518">
        <v>2421</v>
      </c>
      <c r="AT26" s="518">
        <v>2421</v>
      </c>
      <c r="AU26" s="518">
        <v>626</v>
      </c>
      <c r="AV26" s="518">
        <v>626</v>
      </c>
      <c r="AW26" s="518">
        <v>673</v>
      </c>
      <c r="AX26" s="518">
        <v>673</v>
      </c>
      <c r="AY26" s="518">
        <v>677</v>
      </c>
      <c r="AZ26" s="518">
        <v>677</v>
      </c>
      <c r="BA26" s="518">
        <v>697</v>
      </c>
      <c r="BB26" s="518">
        <v>697</v>
      </c>
      <c r="BC26" s="518">
        <v>2673</v>
      </c>
      <c r="BD26" s="518">
        <v>2673</v>
      </c>
      <c r="BE26" s="518">
        <v>833</v>
      </c>
      <c r="BF26" s="518">
        <v>833</v>
      </c>
      <c r="BG26" s="518">
        <v>846</v>
      </c>
      <c r="BH26" s="518">
        <v>846</v>
      </c>
      <c r="BI26" s="518">
        <v>893</v>
      </c>
      <c r="BJ26" s="518">
        <v>893</v>
      </c>
      <c r="BK26" s="518">
        <v>925</v>
      </c>
      <c r="BL26" s="518">
        <v>925</v>
      </c>
      <c r="BM26" s="518">
        <v>3497</v>
      </c>
      <c r="BN26" s="518">
        <v>3497</v>
      </c>
      <c r="BO26" s="518">
        <v>935</v>
      </c>
      <c r="BP26" s="518">
        <v>935</v>
      </c>
    </row>
    <row r="27" spans="2:68" ht="10.5">
      <c r="B27" s="535"/>
      <c r="C27" s="536"/>
      <c r="D27" s="536"/>
      <c r="E27" s="536"/>
      <c r="F27" s="536"/>
      <c r="G27" s="536"/>
      <c r="H27" s="536"/>
      <c r="I27" s="536"/>
      <c r="J27" s="536"/>
      <c r="K27" s="536"/>
      <c r="L27" s="536"/>
      <c r="M27" s="536"/>
      <c r="N27" s="536"/>
      <c r="O27" s="536"/>
      <c r="P27" s="536"/>
      <c r="Q27" s="536"/>
      <c r="R27" s="536"/>
      <c r="S27" s="536"/>
      <c r="T27" s="536"/>
      <c r="U27" s="536"/>
      <c r="V27" s="536"/>
      <c r="W27" s="537"/>
      <c r="X27" s="537"/>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536"/>
      <c r="BI27" s="536"/>
      <c r="BJ27" s="536"/>
      <c r="BK27" s="536"/>
      <c r="BL27" s="536"/>
      <c r="BM27" s="536"/>
      <c r="BN27" s="536"/>
      <c r="BO27" s="536"/>
      <c r="BP27" s="536"/>
    </row>
    <row r="28" spans="2:68">
      <c r="B28" s="494"/>
      <c r="C28" s="538"/>
      <c r="D28" s="538"/>
      <c r="E28" s="538"/>
      <c r="F28" s="538"/>
      <c r="G28" s="538"/>
      <c r="H28" s="538"/>
      <c r="I28" s="538"/>
      <c r="J28" s="538"/>
      <c r="K28" s="538"/>
      <c r="L28" s="538"/>
      <c r="M28" s="538"/>
      <c r="N28" s="538"/>
      <c r="O28" s="538"/>
      <c r="P28" s="538"/>
      <c r="Q28" s="538"/>
      <c r="R28" s="538"/>
      <c r="S28" s="538"/>
      <c r="T28" s="538"/>
      <c r="U28" s="538"/>
      <c r="V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38"/>
      <c r="BH28" s="538"/>
      <c r="BI28" s="538"/>
      <c r="BJ28" s="538"/>
      <c r="BK28" s="538"/>
      <c r="BL28" s="538"/>
      <c r="BM28" s="538"/>
      <c r="BN28" s="538"/>
      <c r="BO28" s="538"/>
      <c r="BP28" s="538"/>
    </row>
    <row r="29" spans="2:68" ht="15.5">
      <c r="B29" s="574" t="s">
        <v>376</v>
      </c>
      <c r="C29" s="538"/>
      <c r="D29" s="538"/>
      <c r="E29" s="538"/>
      <c r="F29" s="538"/>
      <c r="G29" s="538"/>
      <c r="H29" s="538"/>
      <c r="I29" s="538"/>
      <c r="J29" s="538"/>
      <c r="K29" s="538"/>
      <c r="L29" s="538"/>
      <c r="M29" s="538"/>
      <c r="N29" s="538"/>
      <c r="O29" s="538"/>
      <c r="P29" s="538"/>
      <c r="Q29" s="538"/>
      <c r="R29" s="538"/>
      <c r="S29" s="538"/>
      <c r="T29" s="538"/>
      <c r="U29" s="538"/>
      <c r="V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8"/>
    </row>
    <row r="30" spans="2:68" ht="9.75" customHeight="1">
      <c r="B30" s="494"/>
      <c r="C30" s="539"/>
      <c r="D30" s="539"/>
      <c r="E30" s="539"/>
      <c r="F30" s="539"/>
      <c r="G30" s="539"/>
      <c r="H30" s="539"/>
      <c r="I30" s="539"/>
      <c r="J30" s="539"/>
      <c r="K30" s="539"/>
      <c r="L30" s="539"/>
      <c r="M30" s="539"/>
      <c r="N30" s="539"/>
      <c r="O30" s="539"/>
      <c r="P30" s="539"/>
      <c r="Q30" s="539"/>
      <c r="R30" s="539"/>
      <c r="S30" s="539"/>
      <c r="T30" s="539"/>
      <c r="U30" s="539"/>
      <c r="V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9"/>
    </row>
    <row r="31" spans="2:68" ht="63" customHeight="1">
      <c r="B31" s="493" t="s">
        <v>202</v>
      </c>
      <c r="C31" s="493" t="s">
        <v>152</v>
      </c>
      <c r="D31" s="493" t="s">
        <v>153</v>
      </c>
      <c r="E31" s="493" t="s">
        <v>154</v>
      </c>
      <c r="F31" s="493" t="s">
        <v>155</v>
      </c>
      <c r="G31" s="493" t="s">
        <v>156</v>
      </c>
      <c r="H31" s="493" t="s">
        <v>135</v>
      </c>
      <c r="I31" s="493" t="s">
        <v>210</v>
      </c>
      <c r="J31" s="493" t="s">
        <v>136</v>
      </c>
      <c r="K31" s="493" t="s">
        <v>211</v>
      </c>
      <c r="L31" s="493" t="s">
        <v>137</v>
      </c>
      <c r="M31" s="493" t="s">
        <v>212</v>
      </c>
      <c r="N31" s="493" t="s">
        <v>138</v>
      </c>
      <c r="O31" s="493" t="s">
        <v>213</v>
      </c>
      <c r="P31" s="493" t="s">
        <v>214</v>
      </c>
      <c r="Q31" s="493" t="s">
        <v>140</v>
      </c>
      <c r="R31" s="493" t="s">
        <v>374</v>
      </c>
      <c r="S31" s="493" t="s">
        <v>141</v>
      </c>
      <c r="T31" s="493" t="s">
        <v>215</v>
      </c>
      <c r="U31" s="493" t="s">
        <v>157</v>
      </c>
      <c r="V31" s="493" t="s">
        <v>375</v>
      </c>
      <c r="W31" s="493" t="s">
        <v>158</v>
      </c>
      <c r="X31" s="493" t="s">
        <v>377</v>
      </c>
      <c r="Y31" s="493" t="s">
        <v>159</v>
      </c>
      <c r="Z31" s="493" t="s">
        <v>417</v>
      </c>
      <c r="AA31" s="493" t="s">
        <v>380</v>
      </c>
      <c r="AB31" s="493" t="s">
        <v>385</v>
      </c>
      <c r="AC31" s="493" t="s">
        <v>381</v>
      </c>
      <c r="AD31" s="493" t="s">
        <v>415</v>
      </c>
      <c r="AE31" s="493" t="s">
        <v>382</v>
      </c>
      <c r="AF31" s="493" t="s">
        <v>416</v>
      </c>
      <c r="AG31" s="493" t="s">
        <v>383</v>
      </c>
      <c r="AH31" s="493" t="s">
        <v>422</v>
      </c>
      <c r="AI31" s="493" t="s">
        <v>384</v>
      </c>
      <c r="AJ31" s="493" t="s">
        <v>423</v>
      </c>
      <c r="AK31" s="493" t="s">
        <v>425</v>
      </c>
      <c r="AL31" s="493" t="s">
        <v>434</v>
      </c>
      <c r="AM31" s="493" t="s">
        <v>426</v>
      </c>
      <c r="AN31" s="493" t="s">
        <v>435</v>
      </c>
      <c r="AO31" s="493" t="s">
        <v>427</v>
      </c>
      <c r="AP31" s="493" t="s">
        <v>436</v>
      </c>
      <c r="AQ31" s="493" t="s">
        <v>428</v>
      </c>
      <c r="AR31" s="493" t="s">
        <v>437</v>
      </c>
      <c r="AS31" s="493" t="s">
        <v>429</v>
      </c>
      <c r="AT31" s="493" t="s">
        <v>438</v>
      </c>
      <c r="AU31" s="493" t="s">
        <v>457</v>
      </c>
      <c r="AV31" s="493" t="s">
        <v>466</v>
      </c>
      <c r="AW31" s="493" t="s">
        <v>458</v>
      </c>
      <c r="AX31" s="493" t="s">
        <v>467</v>
      </c>
      <c r="AY31" s="493" t="s">
        <v>459</v>
      </c>
      <c r="AZ31" s="493" t="s">
        <v>468</v>
      </c>
      <c r="BA31" s="493" t="s">
        <v>503</v>
      </c>
      <c r="BB31" s="493" t="s">
        <v>504</v>
      </c>
      <c r="BC31" s="493" t="s">
        <v>505</v>
      </c>
      <c r="BD31" s="493" t="s">
        <v>506</v>
      </c>
      <c r="BE31" s="493" t="s">
        <v>510</v>
      </c>
      <c r="BF31" s="493" t="s">
        <v>519</v>
      </c>
      <c r="BG31" s="493" t="s">
        <v>511</v>
      </c>
      <c r="BH31" s="493" t="s">
        <v>520</v>
      </c>
      <c r="BI31" s="493" t="s">
        <v>512</v>
      </c>
      <c r="BJ31" s="493" t="s">
        <v>521</v>
      </c>
      <c r="BK31" s="493" t="s">
        <v>513</v>
      </c>
      <c r="BL31" s="493" t="s">
        <v>522</v>
      </c>
      <c r="BM31" s="493" t="s">
        <v>514</v>
      </c>
      <c r="BN31" s="493" t="s">
        <v>523</v>
      </c>
      <c r="BO31" s="493" t="s">
        <v>565</v>
      </c>
      <c r="BP31" s="493" t="s">
        <v>574</v>
      </c>
    </row>
    <row r="32" spans="2:68" ht="18.75" customHeight="1">
      <c r="B32" s="669" t="s">
        <v>203</v>
      </c>
      <c r="C32" s="668">
        <f>C5-C20</f>
        <v>35</v>
      </c>
      <c r="D32" s="668">
        <f>D5-D20</f>
        <v>-151</v>
      </c>
      <c r="E32" s="668">
        <f>E5-E20</f>
        <v>-185</v>
      </c>
      <c r="F32" s="668">
        <f>F5-F20</f>
        <v>-191</v>
      </c>
      <c r="G32" s="668">
        <v>-492</v>
      </c>
      <c r="H32" s="668">
        <v>47</v>
      </c>
      <c r="I32" s="668">
        <v>59</v>
      </c>
      <c r="J32" s="668">
        <v>-4891</v>
      </c>
      <c r="K32" s="668">
        <v>43</v>
      </c>
      <c r="L32" s="668">
        <v>1035</v>
      </c>
      <c r="M32" s="668">
        <v>1045</v>
      </c>
      <c r="N32" s="668">
        <v>96</v>
      </c>
      <c r="O32" s="668">
        <v>138</v>
      </c>
      <c r="P32" s="668">
        <v>1285</v>
      </c>
      <c r="Q32" s="668">
        <v>927</v>
      </c>
      <c r="R32" s="668">
        <v>937</v>
      </c>
      <c r="S32" s="668">
        <v>1547</v>
      </c>
      <c r="T32" s="668">
        <v>1552</v>
      </c>
      <c r="U32" s="668">
        <v>573</v>
      </c>
      <c r="V32" s="668">
        <v>586</v>
      </c>
      <c r="W32" s="670">
        <v>1019</v>
      </c>
      <c r="X32" s="670">
        <v>1024</v>
      </c>
      <c r="Y32" s="670">
        <v>4066</v>
      </c>
      <c r="Z32" s="670">
        <v>4099</v>
      </c>
      <c r="AA32" s="668">
        <v>946</v>
      </c>
      <c r="AB32" s="668">
        <v>950</v>
      </c>
      <c r="AC32" s="668">
        <v>1026</v>
      </c>
      <c r="AD32" s="668">
        <v>1027</v>
      </c>
      <c r="AE32" s="668">
        <v>793</v>
      </c>
      <c r="AF32" s="668">
        <v>796</v>
      </c>
      <c r="AG32" s="668">
        <v>1832</v>
      </c>
      <c r="AH32" s="668">
        <v>1587</v>
      </c>
      <c r="AI32" s="668">
        <v>4597</v>
      </c>
      <c r="AJ32" s="668">
        <v>4360</v>
      </c>
      <c r="AK32" s="668">
        <f>AK5-AK20</f>
        <v>1042</v>
      </c>
      <c r="AL32" s="668">
        <f>AL5-AL20</f>
        <v>1043</v>
      </c>
      <c r="AM32" s="668">
        <v>1020</v>
      </c>
      <c r="AN32" s="668">
        <v>1018</v>
      </c>
      <c r="AO32" s="668">
        <v>1457</v>
      </c>
      <c r="AP32" s="668">
        <v>1460</v>
      </c>
      <c r="AQ32" s="668">
        <v>903</v>
      </c>
      <c r="AR32" s="668">
        <v>916</v>
      </c>
      <c r="AS32" s="668">
        <v>4422</v>
      </c>
      <c r="AT32" s="668">
        <v>4437</v>
      </c>
      <c r="AU32" s="668">
        <v>527</v>
      </c>
      <c r="AV32" s="668">
        <v>529</v>
      </c>
      <c r="AW32" s="668">
        <v>613</v>
      </c>
      <c r="AX32" s="668">
        <v>617</v>
      </c>
      <c r="AY32" s="668">
        <v>1026</v>
      </c>
      <c r="AZ32" s="668">
        <v>1028</v>
      </c>
      <c r="BA32" s="668">
        <v>1418</v>
      </c>
      <c r="BB32" s="668">
        <v>753</v>
      </c>
      <c r="BC32" s="668">
        <v>3394</v>
      </c>
      <c r="BD32" s="668">
        <v>2737</v>
      </c>
      <c r="BE32" s="668">
        <v>316</v>
      </c>
      <c r="BF32" s="668">
        <v>320</v>
      </c>
      <c r="BG32" s="668">
        <v>844</v>
      </c>
      <c r="BH32" s="668">
        <v>845</v>
      </c>
      <c r="BI32" s="668">
        <v>1226</v>
      </c>
      <c r="BJ32" s="668">
        <v>1226</v>
      </c>
      <c r="BK32" s="496">
        <v>177</v>
      </c>
      <c r="BL32" s="496">
        <v>178</v>
      </c>
      <c r="BM32" s="496">
        <v>2563</v>
      </c>
      <c r="BN32" s="496">
        <v>2569</v>
      </c>
      <c r="BO32" s="668">
        <v>-320</v>
      </c>
      <c r="BP32" s="668">
        <v>-316</v>
      </c>
    </row>
    <row r="33" spans="2:68" s="494" customFormat="1" ht="18" customHeight="1">
      <c r="B33" s="671" t="s">
        <v>204</v>
      </c>
      <c r="C33" s="672">
        <v>-69</v>
      </c>
      <c r="D33" s="672">
        <v>-412</v>
      </c>
      <c r="E33" s="672">
        <v>328</v>
      </c>
      <c r="F33" s="672">
        <v>-535</v>
      </c>
      <c r="G33" s="672">
        <v>-688</v>
      </c>
      <c r="H33" s="672">
        <v>-162</v>
      </c>
      <c r="I33" s="672">
        <v>-162</v>
      </c>
      <c r="J33" s="672">
        <v>-147</v>
      </c>
      <c r="K33" s="672">
        <v>-147</v>
      </c>
      <c r="L33" s="672">
        <v>-620</v>
      </c>
      <c r="M33" s="672">
        <v>-620</v>
      </c>
      <c r="N33" s="672">
        <v>-1488</v>
      </c>
      <c r="O33" s="672">
        <v>-1488</v>
      </c>
      <c r="P33" s="672">
        <v>-2417</v>
      </c>
      <c r="Q33" s="672">
        <v>-270</v>
      </c>
      <c r="R33" s="672">
        <v>-270</v>
      </c>
      <c r="S33" s="672">
        <v>153</v>
      </c>
      <c r="T33" s="672">
        <v>153</v>
      </c>
      <c r="U33" s="672">
        <v>-317</v>
      </c>
      <c r="V33" s="672">
        <v>-317</v>
      </c>
      <c r="W33" s="673">
        <v>-1079</v>
      </c>
      <c r="X33" s="673">
        <v>-1079</v>
      </c>
      <c r="Y33" s="673">
        <v>-1513</v>
      </c>
      <c r="Z33" s="673">
        <v>-1513</v>
      </c>
      <c r="AA33" s="672">
        <v>-898</v>
      </c>
      <c r="AB33" s="672">
        <v>-898</v>
      </c>
      <c r="AC33" s="672">
        <v>394</v>
      </c>
      <c r="AD33" s="672">
        <v>394</v>
      </c>
      <c r="AE33" s="672">
        <v>82</v>
      </c>
      <c r="AF33" s="672">
        <v>82</v>
      </c>
      <c r="AG33" s="672">
        <v>508</v>
      </c>
      <c r="AH33" s="672">
        <v>508</v>
      </c>
      <c r="AI33" s="672">
        <v>86</v>
      </c>
      <c r="AJ33" s="672">
        <v>86</v>
      </c>
      <c r="AK33" s="672">
        <f>AK6</f>
        <v>513</v>
      </c>
      <c r="AL33" s="672">
        <f>AL6</f>
        <v>513</v>
      </c>
      <c r="AM33" s="672">
        <v>-304</v>
      </c>
      <c r="AN33" s="672">
        <v>-304</v>
      </c>
      <c r="AO33" s="672">
        <v>-96</v>
      </c>
      <c r="AP33" s="672">
        <v>-96</v>
      </c>
      <c r="AQ33" s="672">
        <v>675</v>
      </c>
      <c r="AR33" s="672">
        <v>675</v>
      </c>
      <c r="AS33" s="672">
        <v>788</v>
      </c>
      <c r="AT33" s="672">
        <v>788</v>
      </c>
      <c r="AU33" s="672">
        <v>147</v>
      </c>
      <c r="AV33" s="672">
        <v>147</v>
      </c>
      <c r="AW33" s="672">
        <v>889</v>
      </c>
      <c r="AX33" s="672">
        <v>889</v>
      </c>
      <c r="AY33" s="672">
        <v>553</v>
      </c>
      <c r="AZ33" s="672">
        <v>553</v>
      </c>
      <c r="BA33" s="672">
        <v>-729</v>
      </c>
      <c r="BB33" s="672">
        <v>-729</v>
      </c>
      <c r="BC33" s="672">
        <v>860</v>
      </c>
      <c r="BD33" s="672">
        <v>860</v>
      </c>
      <c r="BE33" s="672">
        <v>-194</v>
      </c>
      <c r="BF33" s="672">
        <v>-194</v>
      </c>
      <c r="BG33" s="672">
        <v>228</v>
      </c>
      <c r="BH33" s="672">
        <v>228</v>
      </c>
      <c r="BI33" s="672">
        <v>-362</v>
      </c>
      <c r="BJ33" s="672">
        <v>-362</v>
      </c>
      <c r="BK33" s="497">
        <v>183</v>
      </c>
      <c r="BL33" s="497">
        <v>183</v>
      </c>
      <c r="BM33" s="497">
        <v>-145</v>
      </c>
      <c r="BN33" s="497">
        <v>-145</v>
      </c>
      <c r="BO33" s="672">
        <v>-1946</v>
      </c>
      <c r="BP33" s="672">
        <v>-1946</v>
      </c>
    </row>
    <row r="34" spans="2:68" ht="18" customHeight="1">
      <c r="B34" s="669" t="s">
        <v>205</v>
      </c>
      <c r="C34" s="668">
        <f>C7-C21</f>
        <v>489</v>
      </c>
      <c r="D34" s="668">
        <f>D7-D21</f>
        <v>346</v>
      </c>
      <c r="E34" s="668">
        <f>E7-E21</f>
        <v>201</v>
      </c>
      <c r="F34" s="668">
        <f>F7-F21</f>
        <v>230</v>
      </c>
      <c r="G34" s="668">
        <v>1266</v>
      </c>
      <c r="H34" s="668">
        <v>386</v>
      </c>
      <c r="I34" s="668">
        <v>386</v>
      </c>
      <c r="J34" s="668">
        <v>118</v>
      </c>
      <c r="K34" s="668">
        <v>176</v>
      </c>
      <c r="L34" s="668">
        <v>421</v>
      </c>
      <c r="M34" s="668">
        <v>423</v>
      </c>
      <c r="N34" s="668">
        <v>528</v>
      </c>
      <c r="O34" s="668">
        <v>532</v>
      </c>
      <c r="P34" s="668">
        <v>1517</v>
      </c>
      <c r="Q34" s="668">
        <v>504</v>
      </c>
      <c r="R34" s="668">
        <v>506</v>
      </c>
      <c r="S34" s="668">
        <v>842</v>
      </c>
      <c r="T34" s="668">
        <v>846</v>
      </c>
      <c r="U34" s="668">
        <v>658</v>
      </c>
      <c r="V34" s="668">
        <v>751</v>
      </c>
      <c r="W34" s="670">
        <v>301</v>
      </c>
      <c r="X34" s="670">
        <v>305</v>
      </c>
      <c r="Y34" s="670">
        <v>2305</v>
      </c>
      <c r="Z34" s="670">
        <v>2408</v>
      </c>
      <c r="AA34" s="668">
        <v>479</v>
      </c>
      <c r="AB34" s="668">
        <v>481</v>
      </c>
      <c r="AC34" s="668">
        <v>950</v>
      </c>
      <c r="AD34" s="668">
        <v>952</v>
      </c>
      <c r="AE34" s="668">
        <v>572</v>
      </c>
      <c r="AF34" s="668">
        <v>574</v>
      </c>
      <c r="AG34" s="668">
        <v>410</v>
      </c>
      <c r="AH34" s="668">
        <v>423</v>
      </c>
      <c r="AI34" s="668">
        <v>2411</v>
      </c>
      <c r="AJ34" s="668">
        <v>2430</v>
      </c>
      <c r="AK34" s="668">
        <f>AK7-AK21</f>
        <v>617</v>
      </c>
      <c r="AL34" s="668">
        <f>AL7-AL21</f>
        <v>617</v>
      </c>
      <c r="AM34" s="668">
        <v>1157</v>
      </c>
      <c r="AN34" s="668">
        <v>1158</v>
      </c>
      <c r="AO34" s="668">
        <v>659</v>
      </c>
      <c r="AP34" s="668">
        <v>659</v>
      </c>
      <c r="AQ34" s="668">
        <v>278</v>
      </c>
      <c r="AR34" s="668">
        <v>281</v>
      </c>
      <c r="AS34" s="668">
        <v>2711</v>
      </c>
      <c r="AT34" s="668">
        <v>2715</v>
      </c>
      <c r="AU34" s="668">
        <v>572</v>
      </c>
      <c r="AV34" s="668">
        <v>572</v>
      </c>
      <c r="AW34" s="668">
        <v>512</v>
      </c>
      <c r="AX34" s="668">
        <v>512</v>
      </c>
      <c r="AY34" s="668">
        <v>282</v>
      </c>
      <c r="AZ34" s="668">
        <v>282</v>
      </c>
      <c r="BA34" s="668">
        <v>172</v>
      </c>
      <c r="BB34" s="668">
        <v>137</v>
      </c>
      <c r="BC34" s="668">
        <v>1538</v>
      </c>
      <c r="BD34" s="668">
        <v>1503</v>
      </c>
      <c r="BE34" s="668">
        <v>551</v>
      </c>
      <c r="BF34" s="668">
        <v>558</v>
      </c>
      <c r="BG34" s="668">
        <v>552</v>
      </c>
      <c r="BH34" s="668">
        <v>557</v>
      </c>
      <c r="BI34" s="668">
        <v>572</v>
      </c>
      <c r="BJ34" s="668">
        <v>581</v>
      </c>
      <c r="BK34" s="496">
        <v>-8</v>
      </c>
      <c r="BL34" s="496">
        <v>22</v>
      </c>
      <c r="BM34" s="496">
        <v>1667</v>
      </c>
      <c r="BN34" s="496">
        <v>1718</v>
      </c>
      <c r="BO34" s="668">
        <v>593</v>
      </c>
      <c r="BP34" s="668">
        <v>593</v>
      </c>
    </row>
    <row r="35" spans="2:68" s="494" customFormat="1" ht="18" customHeight="1" thickBot="1">
      <c r="B35" s="671" t="s">
        <v>206</v>
      </c>
      <c r="C35" s="672">
        <v>16</v>
      </c>
      <c r="D35" s="672">
        <v>-27</v>
      </c>
      <c r="E35" s="672">
        <v>34</v>
      </c>
      <c r="F35" s="672">
        <v>-3</v>
      </c>
      <c r="G35" s="672">
        <v>20</v>
      </c>
      <c r="H35" s="672">
        <v>-15</v>
      </c>
      <c r="I35" s="672">
        <v>-15</v>
      </c>
      <c r="J35" s="672">
        <v>0</v>
      </c>
      <c r="K35" s="672">
        <v>0</v>
      </c>
      <c r="L35" s="672">
        <v>-36</v>
      </c>
      <c r="M35" s="672">
        <v>-36</v>
      </c>
      <c r="N35" s="672">
        <v>-105</v>
      </c>
      <c r="O35" s="672">
        <v>-105</v>
      </c>
      <c r="P35" s="672">
        <v>-156</v>
      </c>
      <c r="Q35" s="672">
        <v>33</v>
      </c>
      <c r="R35" s="672">
        <v>33</v>
      </c>
      <c r="S35" s="672">
        <v>16</v>
      </c>
      <c r="T35" s="672">
        <v>16</v>
      </c>
      <c r="U35" s="672">
        <v>-17</v>
      </c>
      <c r="V35" s="672">
        <v>-17</v>
      </c>
      <c r="W35" s="673">
        <v>-29</v>
      </c>
      <c r="X35" s="673">
        <v>-29</v>
      </c>
      <c r="Y35" s="673">
        <v>3</v>
      </c>
      <c r="Z35" s="673">
        <v>3</v>
      </c>
      <c r="AA35" s="672">
        <v>-39</v>
      </c>
      <c r="AB35" s="672">
        <v>-39</v>
      </c>
      <c r="AC35" s="672">
        <v>15</v>
      </c>
      <c r="AD35" s="672">
        <v>15</v>
      </c>
      <c r="AE35" s="672">
        <v>5</v>
      </c>
      <c r="AF35" s="672">
        <v>5</v>
      </c>
      <c r="AG35" s="672">
        <v>18</v>
      </c>
      <c r="AH35" s="672">
        <v>18</v>
      </c>
      <c r="AI35" s="672">
        <v>-1</v>
      </c>
      <c r="AJ35" s="672">
        <v>-1</v>
      </c>
      <c r="AK35" s="672">
        <f>AK8</f>
        <v>6</v>
      </c>
      <c r="AL35" s="672">
        <f>AL8</f>
        <v>6</v>
      </c>
      <c r="AM35" s="672">
        <v>-40</v>
      </c>
      <c r="AN35" s="672">
        <v>-40</v>
      </c>
      <c r="AO35" s="672">
        <v>-11</v>
      </c>
      <c r="AP35" s="672">
        <v>-11</v>
      </c>
      <c r="AQ35" s="672">
        <v>56</v>
      </c>
      <c r="AR35" s="672">
        <v>56</v>
      </c>
      <c r="AS35" s="672">
        <v>11</v>
      </c>
      <c r="AT35" s="672">
        <v>11</v>
      </c>
      <c r="AU35" s="672">
        <v>-3</v>
      </c>
      <c r="AV35" s="672">
        <v>-3</v>
      </c>
      <c r="AW35" s="672">
        <v>47</v>
      </c>
      <c r="AX35" s="672">
        <v>47</v>
      </c>
      <c r="AY35" s="672">
        <v>26</v>
      </c>
      <c r="AZ35" s="672">
        <v>26</v>
      </c>
      <c r="BA35" s="672">
        <v>-70</v>
      </c>
      <c r="BB35" s="672">
        <v>-70</v>
      </c>
      <c r="BC35" s="672">
        <v>0</v>
      </c>
      <c r="BD35" s="672">
        <v>0</v>
      </c>
      <c r="BE35" s="672">
        <v>19</v>
      </c>
      <c r="BF35" s="672">
        <v>19</v>
      </c>
      <c r="BG35" s="672">
        <v>-11</v>
      </c>
      <c r="BH35" s="672">
        <v>-11</v>
      </c>
      <c r="BI35" s="672">
        <v>-32</v>
      </c>
      <c r="BJ35" s="672">
        <v>-32</v>
      </c>
      <c r="BK35" s="497">
        <v>38</v>
      </c>
      <c r="BL35" s="497">
        <v>38</v>
      </c>
      <c r="BM35" s="497">
        <v>14</v>
      </c>
      <c r="BN35" s="497">
        <v>14</v>
      </c>
      <c r="BO35" s="672">
        <v>-126</v>
      </c>
      <c r="BP35" s="672">
        <v>-126</v>
      </c>
    </row>
    <row r="36" spans="2:68" s="572" customFormat="1" ht="15" customHeight="1" thickBot="1">
      <c r="B36" s="519" t="s">
        <v>90</v>
      </c>
      <c r="C36" s="518">
        <f>C32+C34</f>
        <v>524</v>
      </c>
      <c r="D36" s="518">
        <f>D32+D34</f>
        <v>195</v>
      </c>
      <c r="E36" s="518">
        <f>E32+E34</f>
        <v>16</v>
      </c>
      <c r="F36" s="518">
        <f>F32+F34</f>
        <v>39</v>
      </c>
      <c r="G36" s="518">
        <v>774</v>
      </c>
      <c r="H36" s="518">
        <v>433</v>
      </c>
      <c r="I36" s="518">
        <v>445</v>
      </c>
      <c r="J36" s="518">
        <v>-4773</v>
      </c>
      <c r="K36" s="518">
        <v>219</v>
      </c>
      <c r="L36" s="518">
        <v>1456</v>
      </c>
      <c r="M36" s="518">
        <v>1468</v>
      </c>
      <c r="N36" s="518">
        <v>624</v>
      </c>
      <c r="O36" s="518">
        <v>670</v>
      </c>
      <c r="P36" s="518">
        <v>2802</v>
      </c>
      <c r="Q36" s="518">
        <v>1431</v>
      </c>
      <c r="R36" s="518">
        <v>1443</v>
      </c>
      <c r="S36" s="518">
        <v>2389</v>
      </c>
      <c r="T36" s="518">
        <v>2398</v>
      </c>
      <c r="U36" s="518">
        <v>1231</v>
      </c>
      <c r="V36" s="518">
        <v>1337</v>
      </c>
      <c r="W36" s="542">
        <v>1320</v>
      </c>
      <c r="X36" s="542">
        <v>1329</v>
      </c>
      <c r="Y36" s="518">
        <v>6371</v>
      </c>
      <c r="Z36" s="518">
        <v>6507</v>
      </c>
      <c r="AA36" s="518">
        <v>1425</v>
      </c>
      <c r="AB36" s="518">
        <v>1431</v>
      </c>
      <c r="AC36" s="518">
        <v>1976</v>
      </c>
      <c r="AD36" s="518">
        <v>1979</v>
      </c>
      <c r="AE36" s="518">
        <v>1365</v>
      </c>
      <c r="AF36" s="518">
        <v>1370</v>
      </c>
      <c r="AG36" s="518">
        <v>2242</v>
      </c>
      <c r="AH36" s="518">
        <v>2010</v>
      </c>
      <c r="AI36" s="518">
        <v>7008</v>
      </c>
      <c r="AJ36" s="518">
        <v>6790</v>
      </c>
      <c r="AK36" s="518">
        <f>AK32+AK34</f>
        <v>1659</v>
      </c>
      <c r="AL36" s="518">
        <f>AL32+AL34</f>
        <v>1660</v>
      </c>
      <c r="AM36" s="518">
        <v>2177</v>
      </c>
      <c r="AN36" s="518">
        <v>2176</v>
      </c>
      <c r="AO36" s="518">
        <v>2116</v>
      </c>
      <c r="AP36" s="518">
        <v>2119</v>
      </c>
      <c r="AQ36" s="518">
        <v>1181</v>
      </c>
      <c r="AR36" s="518">
        <v>1197</v>
      </c>
      <c r="AS36" s="518">
        <v>7133</v>
      </c>
      <c r="AT36" s="518">
        <v>7152</v>
      </c>
      <c r="AU36" s="518">
        <v>1099</v>
      </c>
      <c r="AV36" s="518">
        <v>1101</v>
      </c>
      <c r="AW36" s="518">
        <v>1125</v>
      </c>
      <c r="AX36" s="518">
        <v>1129</v>
      </c>
      <c r="AY36" s="518">
        <v>1308</v>
      </c>
      <c r="AZ36" s="518">
        <v>1310</v>
      </c>
      <c r="BA36" s="518">
        <v>1590</v>
      </c>
      <c r="BB36" s="518">
        <v>890</v>
      </c>
      <c r="BC36" s="518">
        <v>4932</v>
      </c>
      <c r="BD36" s="518">
        <v>4240</v>
      </c>
      <c r="BE36" s="518">
        <v>867</v>
      </c>
      <c r="BF36" s="518">
        <v>878</v>
      </c>
      <c r="BG36" s="518">
        <v>1396</v>
      </c>
      <c r="BH36" s="518">
        <v>1402</v>
      </c>
      <c r="BI36" s="518">
        <v>1798</v>
      </c>
      <c r="BJ36" s="518">
        <v>1807</v>
      </c>
      <c r="BK36" s="518">
        <v>169</v>
      </c>
      <c r="BL36" s="518">
        <v>200</v>
      </c>
      <c r="BM36" s="518">
        <v>4230</v>
      </c>
      <c r="BN36" s="518">
        <v>4287</v>
      </c>
      <c r="BO36" s="518">
        <v>273</v>
      </c>
      <c r="BP36" s="518">
        <v>277</v>
      </c>
    </row>
    <row r="37" spans="2:68" ht="16.5" customHeight="1">
      <c r="B37" s="674" t="s">
        <v>207</v>
      </c>
      <c r="C37" s="668">
        <f>C10-C23</f>
        <v>37</v>
      </c>
      <c r="D37" s="668">
        <f t="shared" ref="D37:F39" si="0">D10-D23</f>
        <v>282</v>
      </c>
      <c r="E37" s="668">
        <f t="shared" si="0"/>
        <v>361</v>
      </c>
      <c r="F37" s="668">
        <f t="shared" si="0"/>
        <v>237</v>
      </c>
      <c r="G37" s="668">
        <v>917</v>
      </c>
      <c r="H37" s="668">
        <v>144</v>
      </c>
      <c r="I37" s="668">
        <v>147</v>
      </c>
      <c r="J37" s="668">
        <v>272</v>
      </c>
      <c r="K37" s="668">
        <v>274</v>
      </c>
      <c r="L37" s="668">
        <v>352</v>
      </c>
      <c r="M37" s="668">
        <v>352</v>
      </c>
      <c r="N37" s="668">
        <v>317</v>
      </c>
      <c r="O37" s="668">
        <v>288</v>
      </c>
      <c r="P37" s="668">
        <v>1061</v>
      </c>
      <c r="Q37" s="668">
        <v>192</v>
      </c>
      <c r="R37" s="668">
        <v>191</v>
      </c>
      <c r="S37" s="668">
        <v>253</v>
      </c>
      <c r="T37" s="668">
        <v>259</v>
      </c>
      <c r="U37" s="668">
        <v>452</v>
      </c>
      <c r="V37" s="668">
        <v>447</v>
      </c>
      <c r="W37" s="670">
        <v>274</v>
      </c>
      <c r="X37" s="670">
        <v>274</v>
      </c>
      <c r="Y37" s="670">
        <v>1171</v>
      </c>
      <c r="Z37" s="670">
        <v>1171</v>
      </c>
      <c r="AA37" s="668">
        <v>203</v>
      </c>
      <c r="AB37" s="668">
        <v>204</v>
      </c>
      <c r="AC37" s="668">
        <v>343</v>
      </c>
      <c r="AD37" s="668">
        <v>342</v>
      </c>
      <c r="AE37" s="668">
        <v>519</v>
      </c>
      <c r="AF37" s="668">
        <v>520</v>
      </c>
      <c r="AG37" s="668">
        <v>337</v>
      </c>
      <c r="AH37" s="668">
        <v>343</v>
      </c>
      <c r="AI37" s="668">
        <v>1402</v>
      </c>
      <c r="AJ37" s="668">
        <v>1409</v>
      </c>
      <c r="AK37" s="668">
        <f t="shared" ref="AK37:AL39" si="1">AK10-AK23</f>
        <v>269</v>
      </c>
      <c r="AL37" s="668">
        <f t="shared" si="1"/>
        <v>269</v>
      </c>
      <c r="AM37" s="668">
        <v>461</v>
      </c>
      <c r="AN37" s="668">
        <v>473</v>
      </c>
      <c r="AO37" s="668">
        <v>505</v>
      </c>
      <c r="AP37" s="668">
        <v>506</v>
      </c>
      <c r="AQ37" s="668">
        <v>381</v>
      </c>
      <c r="AR37" s="668">
        <v>379</v>
      </c>
      <c r="AS37" s="668">
        <v>1616</v>
      </c>
      <c r="AT37" s="668">
        <v>1627</v>
      </c>
      <c r="AU37" s="668">
        <v>357</v>
      </c>
      <c r="AV37" s="668">
        <v>350</v>
      </c>
      <c r="AW37" s="668">
        <v>563</v>
      </c>
      <c r="AX37" s="668">
        <v>563</v>
      </c>
      <c r="AY37" s="668">
        <v>597</v>
      </c>
      <c r="AZ37" s="668">
        <v>608</v>
      </c>
      <c r="BA37" s="668">
        <v>789</v>
      </c>
      <c r="BB37" s="668">
        <v>799</v>
      </c>
      <c r="BC37" s="668">
        <v>2306</v>
      </c>
      <c r="BD37" s="668">
        <v>2320</v>
      </c>
      <c r="BE37" s="668">
        <v>521</v>
      </c>
      <c r="BF37" s="668">
        <v>519</v>
      </c>
      <c r="BG37" s="668">
        <v>702</v>
      </c>
      <c r="BH37" s="668">
        <v>706</v>
      </c>
      <c r="BI37" s="668">
        <v>766</v>
      </c>
      <c r="BJ37" s="668">
        <v>767</v>
      </c>
      <c r="BK37" s="496">
        <v>442</v>
      </c>
      <c r="BL37" s="496">
        <v>423</v>
      </c>
      <c r="BM37" s="496">
        <v>2431</v>
      </c>
      <c r="BN37" s="496">
        <v>2415</v>
      </c>
      <c r="BO37" s="668">
        <v>535</v>
      </c>
      <c r="BP37" s="668">
        <v>539</v>
      </c>
    </row>
    <row r="38" spans="2:68" ht="16.5" customHeight="1">
      <c r="B38" s="674" t="s">
        <v>208</v>
      </c>
      <c r="C38" s="668">
        <f>C11-C24</f>
        <v>-6</v>
      </c>
      <c r="D38" s="668">
        <f t="shared" si="0"/>
        <v>-4</v>
      </c>
      <c r="E38" s="668">
        <f t="shared" si="0"/>
        <v>-10</v>
      </c>
      <c r="F38" s="675">
        <f t="shared" si="0"/>
        <v>-18</v>
      </c>
      <c r="G38" s="668">
        <v>-38</v>
      </c>
      <c r="H38" s="668">
        <v>14</v>
      </c>
      <c r="I38" s="668">
        <v>14</v>
      </c>
      <c r="J38" s="668">
        <v>-1</v>
      </c>
      <c r="K38" s="668">
        <v>7</v>
      </c>
      <c r="L38" s="668">
        <v>15</v>
      </c>
      <c r="M38" s="668">
        <v>15</v>
      </c>
      <c r="N38" s="668">
        <v>-320</v>
      </c>
      <c r="O38" s="668">
        <v>-6</v>
      </c>
      <c r="P38" s="668">
        <v>30</v>
      </c>
      <c r="Q38" s="668">
        <v>-20</v>
      </c>
      <c r="R38" s="668">
        <v>-20</v>
      </c>
      <c r="S38" s="668">
        <v>-455</v>
      </c>
      <c r="T38" s="668">
        <v>-26</v>
      </c>
      <c r="U38" s="668">
        <v>-26</v>
      </c>
      <c r="V38" s="668">
        <v>-26</v>
      </c>
      <c r="W38" s="670">
        <v>-480</v>
      </c>
      <c r="X38" s="670">
        <v>-57</v>
      </c>
      <c r="Y38" s="670">
        <v>-981</v>
      </c>
      <c r="Z38" s="670">
        <v>-129</v>
      </c>
      <c r="AA38" s="668">
        <v>-44</v>
      </c>
      <c r="AB38" s="668">
        <v>-44</v>
      </c>
      <c r="AC38" s="668">
        <v>-32</v>
      </c>
      <c r="AD38" s="668">
        <v>-30</v>
      </c>
      <c r="AE38" s="668">
        <v>-26</v>
      </c>
      <c r="AF38" s="668">
        <v>-27</v>
      </c>
      <c r="AG38" s="668">
        <v>-17</v>
      </c>
      <c r="AH38" s="668">
        <v>55</v>
      </c>
      <c r="AI38" s="668">
        <v>-119</v>
      </c>
      <c r="AJ38" s="668">
        <v>-46</v>
      </c>
      <c r="AK38" s="668">
        <f t="shared" si="1"/>
        <v>4</v>
      </c>
      <c r="AL38" s="668">
        <f t="shared" si="1"/>
        <v>5</v>
      </c>
      <c r="AM38" s="668">
        <v>4</v>
      </c>
      <c r="AN38" s="668">
        <v>4</v>
      </c>
      <c r="AO38" s="668">
        <v>-78</v>
      </c>
      <c r="AP38" s="668">
        <v>-36</v>
      </c>
      <c r="AQ38" s="668">
        <v>-95</v>
      </c>
      <c r="AR38" s="668">
        <v>2</v>
      </c>
      <c r="AS38" s="668">
        <v>-165</v>
      </c>
      <c r="AT38" s="668">
        <v>-25</v>
      </c>
      <c r="AU38" s="668">
        <v>-9</v>
      </c>
      <c r="AV38" s="668">
        <v>-7</v>
      </c>
      <c r="AW38" s="668">
        <v>-10</v>
      </c>
      <c r="AX38" s="668">
        <v>0</v>
      </c>
      <c r="AY38" s="668">
        <v>6</v>
      </c>
      <c r="AZ38" s="668">
        <v>6</v>
      </c>
      <c r="BA38" s="668">
        <v>-8</v>
      </c>
      <c r="BB38" s="668">
        <v>-2</v>
      </c>
      <c r="BC38" s="668">
        <v>-21</v>
      </c>
      <c r="BD38" s="668">
        <v>-3</v>
      </c>
      <c r="BE38" s="668">
        <v>23</v>
      </c>
      <c r="BF38" s="668">
        <v>24</v>
      </c>
      <c r="BG38" s="668">
        <v>16</v>
      </c>
      <c r="BH38" s="668">
        <v>17</v>
      </c>
      <c r="BI38" s="668">
        <v>-77</v>
      </c>
      <c r="BJ38" s="668">
        <v>-15</v>
      </c>
      <c r="BK38" s="496">
        <v>-117</v>
      </c>
      <c r="BL38" s="496">
        <v>-50</v>
      </c>
      <c r="BM38" s="496">
        <v>-155</v>
      </c>
      <c r="BN38" s="496">
        <v>-24</v>
      </c>
      <c r="BO38" s="668">
        <v>-371</v>
      </c>
      <c r="BP38" s="668">
        <v>125</v>
      </c>
    </row>
    <row r="39" spans="2:68" ht="16.5" customHeight="1" thickBot="1">
      <c r="B39" s="676" t="s">
        <v>209</v>
      </c>
      <c r="C39" s="677">
        <f>C12-C25</f>
        <v>-168</v>
      </c>
      <c r="D39" s="677">
        <f t="shared" si="0"/>
        <v>-174</v>
      </c>
      <c r="E39" s="677">
        <f t="shared" si="0"/>
        <v>-128</v>
      </c>
      <c r="F39" s="678">
        <f t="shared" si="0"/>
        <v>-208</v>
      </c>
      <c r="G39" s="677">
        <v>-678</v>
      </c>
      <c r="H39" s="677">
        <v>-160</v>
      </c>
      <c r="I39" s="677">
        <v>-160</v>
      </c>
      <c r="J39" s="677">
        <v>-168</v>
      </c>
      <c r="K39" s="677">
        <v>-168</v>
      </c>
      <c r="L39" s="677">
        <v>-166</v>
      </c>
      <c r="M39" s="677">
        <v>-166</v>
      </c>
      <c r="N39" s="677">
        <v>-177</v>
      </c>
      <c r="O39" s="677">
        <v>-177</v>
      </c>
      <c r="P39" s="677">
        <v>-671</v>
      </c>
      <c r="Q39" s="677">
        <v>-156</v>
      </c>
      <c r="R39" s="677">
        <v>-156</v>
      </c>
      <c r="S39" s="677">
        <v>-193</v>
      </c>
      <c r="T39" s="677">
        <v>-193</v>
      </c>
      <c r="U39" s="677">
        <v>-167</v>
      </c>
      <c r="V39" s="677">
        <v>-167</v>
      </c>
      <c r="W39" s="679">
        <v>-195</v>
      </c>
      <c r="X39" s="679">
        <v>-190</v>
      </c>
      <c r="Y39" s="679">
        <v>-711</v>
      </c>
      <c r="Z39" s="679">
        <v>-706</v>
      </c>
      <c r="AA39" s="677">
        <v>-169</v>
      </c>
      <c r="AB39" s="677">
        <v>-169</v>
      </c>
      <c r="AC39" s="677">
        <v>-205</v>
      </c>
      <c r="AD39" s="677">
        <v>-205</v>
      </c>
      <c r="AE39" s="677">
        <v>-171</v>
      </c>
      <c r="AF39" s="677">
        <v>-174</v>
      </c>
      <c r="AG39" s="677">
        <v>-299</v>
      </c>
      <c r="AH39" s="677">
        <v>-303</v>
      </c>
      <c r="AI39" s="677">
        <v>-844</v>
      </c>
      <c r="AJ39" s="677">
        <v>-851</v>
      </c>
      <c r="AK39" s="677">
        <f t="shared" si="1"/>
        <v>-175</v>
      </c>
      <c r="AL39" s="677">
        <f t="shared" si="1"/>
        <v>-175</v>
      </c>
      <c r="AM39" s="677">
        <v>-178</v>
      </c>
      <c r="AN39" s="677">
        <v>-176</v>
      </c>
      <c r="AO39" s="677">
        <v>-162</v>
      </c>
      <c r="AP39" s="677">
        <v>-158</v>
      </c>
      <c r="AQ39" s="677">
        <v>-211</v>
      </c>
      <c r="AR39" s="677">
        <v>-218</v>
      </c>
      <c r="AS39" s="677">
        <v>-726</v>
      </c>
      <c r="AT39" s="677">
        <v>-727</v>
      </c>
      <c r="AU39" s="677">
        <v>-177</v>
      </c>
      <c r="AV39" s="677">
        <v>-177</v>
      </c>
      <c r="AW39" s="677">
        <v>-240</v>
      </c>
      <c r="AX39" s="677">
        <v>-238</v>
      </c>
      <c r="AY39" s="677">
        <v>-199</v>
      </c>
      <c r="AZ39" s="677">
        <v>-196</v>
      </c>
      <c r="BA39" s="677">
        <v>-246</v>
      </c>
      <c r="BB39" s="677">
        <v>-295</v>
      </c>
      <c r="BC39" s="677">
        <v>-862</v>
      </c>
      <c r="BD39" s="677">
        <v>-906</v>
      </c>
      <c r="BE39" s="677">
        <v>-240</v>
      </c>
      <c r="BF39" s="677">
        <v>-240</v>
      </c>
      <c r="BG39" s="677">
        <v>-245</v>
      </c>
      <c r="BH39" s="677">
        <v>-239</v>
      </c>
      <c r="BI39" s="677">
        <v>-286</v>
      </c>
      <c r="BJ39" s="677">
        <v>-285</v>
      </c>
      <c r="BK39" s="498">
        <v>-239</v>
      </c>
      <c r="BL39" s="498">
        <v>-239</v>
      </c>
      <c r="BM39" s="498">
        <v>-1010</v>
      </c>
      <c r="BN39" s="498">
        <v>-1003</v>
      </c>
      <c r="BO39" s="677">
        <v>-269</v>
      </c>
      <c r="BP39" s="677">
        <v>-269</v>
      </c>
    </row>
    <row r="40" spans="2:68" s="572" customFormat="1" ht="15" customHeight="1" thickBot="1">
      <c r="B40" s="519" t="s">
        <v>91</v>
      </c>
      <c r="C40" s="518">
        <f>SUM(C36:C39)</f>
        <v>387</v>
      </c>
      <c r="D40" s="518">
        <f>SUM(D36:D39)</f>
        <v>299</v>
      </c>
      <c r="E40" s="518">
        <f>SUM(E36:E39)</f>
        <v>239</v>
      </c>
      <c r="F40" s="518">
        <f>SUM(F36:F39)</f>
        <v>50</v>
      </c>
      <c r="G40" s="518">
        <v>975</v>
      </c>
      <c r="H40" s="518">
        <v>431</v>
      </c>
      <c r="I40" s="518">
        <v>446</v>
      </c>
      <c r="J40" s="518">
        <v>-4670</v>
      </c>
      <c r="K40" s="518">
        <v>332</v>
      </c>
      <c r="L40" s="518">
        <v>1657</v>
      </c>
      <c r="M40" s="518">
        <v>1669</v>
      </c>
      <c r="N40" s="518">
        <v>444</v>
      </c>
      <c r="O40" s="518">
        <v>775</v>
      </c>
      <c r="P40" s="518">
        <v>3222</v>
      </c>
      <c r="Q40" s="518">
        <v>1447</v>
      </c>
      <c r="R40" s="518">
        <v>1458</v>
      </c>
      <c r="S40" s="518">
        <v>1994</v>
      </c>
      <c r="T40" s="518">
        <v>2438</v>
      </c>
      <c r="U40" s="518">
        <v>1490</v>
      </c>
      <c r="V40" s="518">
        <v>1591</v>
      </c>
      <c r="W40" s="542">
        <v>919</v>
      </c>
      <c r="X40" s="542">
        <v>1356</v>
      </c>
      <c r="Y40" s="518">
        <v>5850</v>
      </c>
      <c r="Z40" s="518">
        <v>6843</v>
      </c>
      <c r="AA40" s="518">
        <v>1415</v>
      </c>
      <c r="AB40" s="518">
        <v>1422</v>
      </c>
      <c r="AC40" s="518">
        <v>2082</v>
      </c>
      <c r="AD40" s="518">
        <v>2086</v>
      </c>
      <c r="AE40" s="518">
        <v>1687</v>
      </c>
      <c r="AF40" s="518">
        <v>1689</v>
      </c>
      <c r="AG40" s="518">
        <v>2263</v>
      </c>
      <c r="AH40" s="518">
        <v>2105</v>
      </c>
      <c r="AI40" s="518">
        <v>7447</v>
      </c>
      <c r="AJ40" s="518">
        <v>7302</v>
      </c>
      <c r="AK40" s="518">
        <f>SUM(AK36:AK39)</f>
        <v>1757</v>
      </c>
      <c r="AL40" s="518">
        <f>SUM(AL36:AL39)</f>
        <v>1759</v>
      </c>
      <c r="AM40" s="518">
        <v>2464</v>
      </c>
      <c r="AN40" s="518">
        <v>2477</v>
      </c>
      <c r="AO40" s="518">
        <v>2381</v>
      </c>
      <c r="AP40" s="518">
        <v>2431</v>
      </c>
      <c r="AQ40" s="518">
        <v>1256</v>
      </c>
      <c r="AR40" s="518">
        <v>1360</v>
      </c>
      <c r="AS40" s="518">
        <v>7858</v>
      </c>
      <c r="AT40" s="518">
        <v>8027</v>
      </c>
      <c r="AU40" s="518">
        <v>1270</v>
      </c>
      <c r="AV40" s="518">
        <v>1267</v>
      </c>
      <c r="AW40" s="518">
        <v>1438</v>
      </c>
      <c r="AX40" s="518">
        <v>1454</v>
      </c>
      <c r="AY40" s="518">
        <v>1712</v>
      </c>
      <c r="AZ40" s="518">
        <v>1728</v>
      </c>
      <c r="BA40" s="518">
        <v>2125</v>
      </c>
      <c r="BB40" s="518">
        <v>1392</v>
      </c>
      <c r="BC40" s="518">
        <v>6355</v>
      </c>
      <c r="BD40" s="518">
        <v>5651</v>
      </c>
      <c r="BE40" s="518">
        <v>1171</v>
      </c>
      <c r="BF40" s="518">
        <v>1181</v>
      </c>
      <c r="BG40" s="518">
        <v>1869</v>
      </c>
      <c r="BH40" s="518">
        <v>1886</v>
      </c>
      <c r="BI40" s="518">
        <v>2201</v>
      </c>
      <c r="BJ40" s="518">
        <v>2274</v>
      </c>
      <c r="BK40" s="518">
        <v>255</v>
      </c>
      <c r="BL40" s="518">
        <v>334</v>
      </c>
      <c r="BM40" s="518">
        <v>5496</v>
      </c>
      <c r="BN40" s="518">
        <v>5675</v>
      </c>
      <c r="BO40" s="518">
        <v>168</v>
      </c>
      <c r="BP40" s="518">
        <v>672</v>
      </c>
    </row>
    <row r="41" spans="2:68">
      <c r="B41" s="494" t="s">
        <v>216</v>
      </c>
      <c r="C41" s="495"/>
      <c r="D41" s="495"/>
      <c r="E41" s="534"/>
      <c r="F41" s="495"/>
      <c r="G41" s="495"/>
      <c r="H41" s="495"/>
      <c r="I41" s="495"/>
      <c r="J41" s="495"/>
      <c r="K41" s="495"/>
      <c r="L41" s="495"/>
      <c r="M41" s="495"/>
      <c r="N41" s="495"/>
      <c r="O41" s="495"/>
      <c r="P41" s="495"/>
      <c r="Q41" s="495"/>
      <c r="R41" s="495"/>
      <c r="S41" s="495"/>
      <c r="T41" s="495"/>
      <c r="U41" s="495"/>
      <c r="V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row>
    <row r="42" spans="2:68">
      <c r="B42" s="494" t="s">
        <v>546</v>
      </c>
      <c r="C42" s="495"/>
      <c r="D42" s="495"/>
      <c r="E42" s="495"/>
      <c r="F42" s="495"/>
      <c r="G42" s="495"/>
      <c r="H42" s="495"/>
      <c r="I42" s="495"/>
      <c r="J42" s="495"/>
      <c r="K42" s="495"/>
      <c r="L42" s="495"/>
      <c r="M42" s="495"/>
      <c r="N42" s="495"/>
      <c r="O42" s="495"/>
      <c r="P42" s="495"/>
      <c r="Q42" s="495"/>
      <c r="R42" s="495"/>
      <c r="S42" s="495"/>
      <c r="T42" s="495"/>
      <c r="U42" s="495"/>
      <c r="V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row>
    <row r="43" spans="2:68">
      <c r="C43" s="495"/>
      <c r="D43" s="495"/>
      <c r="E43" s="495"/>
      <c r="F43" s="495"/>
      <c r="G43" s="495"/>
      <c r="H43" s="495"/>
      <c r="I43" s="495"/>
      <c r="J43" s="495"/>
      <c r="K43" s="495"/>
      <c r="L43" s="495"/>
      <c r="M43" s="495"/>
      <c r="N43" s="495"/>
      <c r="O43" s="495"/>
      <c r="P43" s="495"/>
      <c r="Q43" s="495"/>
      <c r="R43" s="495"/>
      <c r="S43" s="495"/>
      <c r="T43" s="495"/>
      <c r="U43" s="495"/>
      <c r="V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row>
    <row r="44" spans="2:68" s="682" customFormat="1" ht="10.5" outlineLevel="1">
      <c r="B44" s="555" t="s">
        <v>11</v>
      </c>
      <c r="C44" s="681">
        <v>-53</v>
      </c>
      <c r="D44" s="681">
        <v>-439</v>
      </c>
      <c r="E44" s="681">
        <v>362</v>
      </c>
      <c r="F44" s="681">
        <v>-538</v>
      </c>
      <c r="G44" s="681">
        <v>-668</v>
      </c>
      <c r="H44" s="681">
        <v>-177</v>
      </c>
      <c r="I44" s="681">
        <v>-177</v>
      </c>
      <c r="J44" s="681">
        <v>-147</v>
      </c>
      <c r="K44" s="681">
        <v>-147</v>
      </c>
      <c r="L44" s="681">
        <v>-656</v>
      </c>
      <c r="M44" s="681">
        <v>-656</v>
      </c>
      <c r="N44" s="681">
        <v>-1593</v>
      </c>
      <c r="O44" s="681">
        <v>-1593</v>
      </c>
      <c r="P44" s="681">
        <v>-2573</v>
      </c>
      <c r="Q44" s="681">
        <v>-237</v>
      </c>
      <c r="R44" s="681">
        <v>-237</v>
      </c>
      <c r="S44" s="681">
        <v>169</v>
      </c>
      <c r="T44" s="681">
        <v>169</v>
      </c>
      <c r="U44" s="681">
        <v>-334</v>
      </c>
      <c r="V44" s="681">
        <v>-334</v>
      </c>
      <c r="W44" s="681">
        <v>-1108</v>
      </c>
      <c r="X44" s="681">
        <v>-1108</v>
      </c>
      <c r="Y44" s="681">
        <v>-1510</v>
      </c>
      <c r="Z44" s="681">
        <v>-1510</v>
      </c>
      <c r="AA44" s="681">
        <v>-937</v>
      </c>
      <c r="AB44" s="681">
        <v>-937</v>
      </c>
      <c r="AC44" s="681">
        <v>409</v>
      </c>
      <c r="AD44" s="681">
        <v>409</v>
      </c>
      <c r="AE44" s="681">
        <v>87</v>
      </c>
      <c r="AF44" s="681">
        <v>87</v>
      </c>
      <c r="AG44" s="681">
        <v>526</v>
      </c>
      <c r="AH44" s="681">
        <v>526</v>
      </c>
      <c r="AI44" s="681">
        <v>85</v>
      </c>
      <c r="AJ44" s="681">
        <v>85</v>
      </c>
      <c r="AK44" s="681">
        <f>AK6+AK8</f>
        <v>519</v>
      </c>
      <c r="AL44" s="681">
        <f>AL6+AL8</f>
        <v>519</v>
      </c>
      <c r="AM44" s="681">
        <v>-344</v>
      </c>
      <c r="AN44" s="681">
        <v>-344</v>
      </c>
      <c r="AO44" s="681">
        <v>-107</v>
      </c>
      <c r="AP44" s="681">
        <v>-107</v>
      </c>
      <c r="AQ44" s="681">
        <v>731</v>
      </c>
      <c r="AR44" s="681">
        <v>731</v>
      </c>
      <c r="AS44" s="681">
        <v>799</v>
      </c>
      <c r="AT44" s="681">
        <v>799</v>
      </c>
      <c r="AU44" s="681">
        <v>144</v>
      </c>
      <c r="AV44" s="681">
        <v>144</v>
      </c>
      <c r="AW44" s="681">
        <v>936</v>
      </c>
      <c r="AX44" s="681">
        <v>936</v>
      </c>
      <c r="AY44" s="681">
        <f t="shared" ref="AY44:BF44" si="2">AY6+AY8</f>
        <v>579</v>
      </c>
      <c r="AZ44" s="681">
        <f t="shared" si="2"/>
        <v>579</v>
      </c>
      <c r="BA44" s="681">
        <f t="shared" si="2"/>
        <v>-799</v>
      </c>
      <c r="BB44" s="681">
        <f t="shared" si="2"/>
        <v>-799</v>
      </c>
      <c r="BC44" s="681">
        <f t="shared" si="2"/>
        <v>860</v>
      </c>
      <c r="BD44" s="681">
        <f t="shared" si="2"/>
        <v>860</v>
      </c>
      <c r="BE44" s="681">
        <f t="shared" si="2"/>
        <v>-175</v>
      </c>
      <c r="BF44" s="681">
        <f t="shared" si="2"/>
        <v>-175</v>
      </c>
      <c r="BG44" s="681">
        <f>BG6+BG8</f>
        <v>217</v>
      </c>
      <c r="BH44" s="681">
        <f>BH6+BH8</f>
        <v>217</v>
      </c>
      <c r="BI44" s="681">
        <v>-394</v>
      </c>
      <c r="BJ44" s="681">
        <v>-394</v>
      </c>
      <c r="BK44" s="681">
        <v>221</v>
      </c>
      <c r="BL44" s="681">
        <v>221</v>
      </c>
      <c r="BM44" s="681">
        <v>-131</v>
      </c>
      <c r="BN44" s="681">
        <v>-131</v>
      </c>
      <c r="BO44" s="681">
        <v>-2072</v>
      </c>
      <c r="BP44" s="681">
        <v>-2072</v>
      </c>
    </row>
    <row r="45" spans="2:68" outlineLevel="1">
      <c r="B45" s="540"/>
      <c r="C45" s="538"/>
      <c r="D45" s="538"/>
      <c r="E45" s="538"/>
      <c r="F45" s="538"/>
      <c r="G45" s="538"/>
      <c r="H45" s="538"/>
      <c r="I45" s="538"/>
      <c r="J45" s="538"/>
      <c r="K45" s="538"/>
      <c r="L45" s="538"/>
      <c r="M45" s="538"/>
      <c r="N45" s="538"/>
      <c r="O45" s="538"/>
      <c r="P45" s="538"/>
      <c r="Q45" s="538"/>
      <c r="R45" s="538"/>
      <c r="S45" s="538"/>
      <c r="T45" s="538"/>
      <c r="U45" s="538"/>
      <c r="V45" s="538"/>
      <c r="W45" s="540"/>
      <c r="X45" s="540"/>
      <c r="AA45" s="538"/>
      <c r="AB45" s="538"/>
      <c r="AC45" s="538"/>
      <c r="AD45" s="538"/>
      <c r="AE45" s="538"/>
      <c r="AF45" s="538"/>
      <c r="AG45" s="538"/>
      <c r="AH45" s="538"/>
      <c r="AI45" s="538"/>
      <c r="AJ45" s="538"/>
      <c r="AK45" s="538"/>
      <c r="AL45" s="538"/>
      <c r="AM45" s="538"/>
      <c r="AN45" s="538"/>
      <c r="AO45" s="538"/>
      <c r="AP45" s="538"/>
      <c r="AQ45" s="538"/>
      <c r="AR45" s="538"/>
      <c r="AS45" s="538"/>
      <c r="AT45" s="538"/>
      <c r="AU45" s="538"/>
      <c r="AV45" s="538"/>
      <c r="AW45" s="538"/>
      <c r="AX45" s="538"/>
      <c r="AY45" s="538"/>
      <c r="AZ45" s="538"/>
      <c r="BA45" s="538"/>
      <c r="BB45" s="538"/>
      <c r="BC45" s="538"/>
      <c r="BD45" s="538"/>
      <c r="BE45" s="538"/>
      <c r="BF45" s="538"/>
      <c r="BG45" s="538"/>
      <c r="BH45" s="538"/>
      <c r="BI45" s="538"/>
      <c r="BJ45" s="538"/>
      <c r="BK45" s="538"/>
      <c r="BL45" s="538"/>
      <c r="BM45" s="538"/>
      <c r="BN45" s="538"/>
      <c r="BO45" s="538"/>
      <c r="BP45" s="538"/>
    </row>
    <row r="46" spans="2:68" ht="10.5" outlineLevel="1">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6"/>
      <c r="Z46" s="556"/>
      <c r="AA46" s="555"/>
      <c r="AB46" s="555"/>
      <c r="AC46" s="555"/>
      <c r="AD46" s="555"/>
      <c r="AE46" s="555"/>
      <c r="AF46" s="555"/>
      <c r="AG46" s="555"/>
      <c r="AH46" s="555"/>
      <c r="AI46" s="555"/>
      <c r="AJ46" s="555"/>
      <c r="AK46" s="555"/>
      <c r="AL46" s="555"/>
      <c r="AM46" s="555"/>
      <c r="AN46" s="555"/>
      <c r="AO46" s="555"/>
      <c r="AP46" s="555"/>
      <c r="AQ46" s="555"/>
      <c r="AR46" s="555"/>
      <c r="AS46" s="555"/>
      <c r="AT46" s="555"/>
      <c r="AU46" s="555"/>
      <c r="AV46" s="555"/>
      <c r="AW46" s="555"/>
      <c r="AX46" s="555"/>
      <c r="AY46" s="555"/>
      <c r="AZ46" s="555"/>
      <c r="BA46" s="555"/>
      <c r="BB46" s="555"/>
      <c r="BC46" s="555"/>
      <c r="BD46" s="555"/>
      <c r="BE46" s="555"/>
      <c r="BF46" s="555"/>
      <c r="BG46" s="555"/>
      <c r="BH46" s="555"/>
      <c r="BI46" s="555"/>
      <c r="BJ46" s="555"/>
      <c r="BK46" s="555"/>
      <c r="BL46" s="555"/>
      <c r="BM46" s="555"/>
      <c r="BN46" s="555"/>
      <c r="BO46" s="555"/>
      <c r="BP46" s="555"/>
    </row>
    <row r="47" spans="2:68" outlineLevel="1">
      <c r="B47" s="557" t="s">
        <v>203</v>
      </c>
      <c r="C47" s="540"/>
      <c r="D47" s="540"/>
      <c r="E47" s="540"/>
      <c r="F47" s="540"/>
      <c r="G47" s="540"/>
      <c r="H47" s="540"/>
      <c r="I47" s="540">
        <v>-12</v>
      </c>
      <c r="J47" s="540"/>
      <c r="K47" s="558">
        <v>-4934</v>
      </c>
      <c r="L47" s="540"/>
      <c r="M47" s="540">
        <v>-10</v>
      </c>
      <c r="N47" s="540"/>
      <c r="O47" s="540">
        <v>-42</v>
      </c>
      <c r="P47" s="540">
        <v>-4998</v>
      </c>
      <c r="Q47" s="540"/>
      <c r="R47" s="540">
        <v>-10</v>
      </c>
      <c r="S47" s="540"/>
      <c r="T47" s="540">
        <v>-5</v>
      </c>
      <c r="U47" s="540"/>
      <c r="V47" s="540">
        <v>-13</v>
      </c>
      <c r="W47" s="540"/>
      <c r="X47" s="540">
        <v>-5</v>
      </c>
      <c r="Z47" s="541">
        <v>-33</v>
      </c>
      <c r="AA47" s="540"/>
      <c r="AB47" s="541">
        <v>-4</v>
      </c>
      <c r="AC47" s="540"/>
      <c r="AD47" s="541">
        <v>-1</v>
      </c>
      <c r="AE47" s="540"/>
      <c r="AF47" s="541">
        <v>-3</v>
      </c>
      <c r="AG47" s="540"/>
      <c r="AH47" s="541">
        <v>245</v>
      </c>
      <c r="AI47" s="540"/>
      <c r="AJ47" s="541">
        <v>237</v>
      </c>
      <c r="AK47" s="540"/>
      <c r="AL47" s="541">
        <v>-1</v>
      </c>
      <c r="AM47" s="540"/>
      <c r="AN47" s="541">
        <v>2</v>
      </c>
      <c r="AO47" s="540"/>
      <c r="AP47" s="541">
        <v>-3</v>
      </c>
      <c r="AQ47" s="540"/>
      <c r="AR47" s="541">
        <v>-13</v>
      </c>
      <c r="AS47" s="540"/>
      <c r="AT47" s="541">
        <v>-15</v>
      </c>
      <c r="AU47" s="540"/>
      <c r="AV47" s="540">
        <v>-2</v>
      </c>
      <c r="AW47" s="540"/>
      <c r="AX47" s="540">
        <v>-4</v>
      </c>
      <c r="AY47" s="540"/>
      <c r="AZ47" s="540">
        <f>-7+5</f>
        <v>-2</v>
      </c>
      <c r="BA47" s="540"/>
      <c r="BB47" s="540">
        <v>665</v>
      </c>
      <c r="BC47" s="540"/>
      <c r="BD47" s="540">
        <v>657</v>
      </c>
      <c r="BE47" s="540"/>
      <c r="BF47" s="540">
        <v>-4</v>
      </c>
      <c r="BG47" s="540"/>
      <c r="BH47" s="540">
        <v>-1</v>
      </c>
      <c r="BI47" s="540"/>
      <c r="BJ47" s="540">
        <v>0</v>
      </c>
      <c r="BK47" s="540"/>
      <c r="BL47" s="540">
        <v>-1</v>
      </c>
      <c r="BM47" s="540"/>
      <c r="BN47" s="540">
        <v>-6</v>
      </c>
      <c r="BO47" s="540"/>
      <c r="BP47" s="540">
        <v>-4</v>
      </c>
    </row>
    <row r="48" spans="2:68" outlineLevel="1">
      <c r="B48" s="557" t="s">
        <v>205</v>
      </c>
      <c r="C48" s="540"/>
      <c r="D48" s="540"/>
      <c r="E48" s="540"/>
      <c r="F48" s="540"/>
      <c r="G48" s="540"/>
      <c r="H48" s="540"/>
      <c r="I48" s="540"/>
      <c r="J48" s="540"/>
      <c r="K48" s="558">
        <v>-58</v>
      </c>
      <c r="L48" s="540"/>
      <c r="M48" s="540">
        <v>-2</v>
      </c>
      <c r="N48" s="540"/>
      <c r="O48" s="540">
        <v>-4</v>
      </c>
      <c r="P48" s="540">
        <v>-64</v>
      </c>
      <c r="Q48" s="540"/>
      <c r="R48" s="540">
        <v>-2</v>
      </c>
      <c r="S48" s="540"/>
      <c r="T48" s="540">
        <v>-4</v>
      </c>
      <c r="U48" s="540"/>
      <c r="V48" s="540">
        <v>-93</v>
      </c>
      <c r="W48" s="540"/>
      <c r="X48" s="540">
        <v>-4</v>
      </c>
      <c r="Y48" s="541"/>
      <c r="Z48" s="541">
        <v>-103</v>
      </c>
      <c r="AA48" s="540"/>
      <c r="AB48" s="541">
        <v>-2</v>
      </c>
      <c r="AC48" s="540"/>
      <c r="AD48" s="541">
        <v>-2</v>
      </c>
      <c r="AE48" s="540"/>
      <c r="AF48" s="541">
        <v>-2</v>
      </c>
      <c r="AG48" s="540"/>
      <c r="AH48" s="541">
        <v>-13</v>
      </c>
      <c r="AI48" s="540"/>
      <c r="AJ48" s="541">
        <v>-19</v>
      </c>
      <c r="AK48" s="540"/>
      <c r="AL48" s="541"/>
      <c r="AM48" s="540"/>
      <c r="AN48" s="541">
        <v>-1</v>
      </c>
      <c r="AO48" s="540"/>
      <c r="AP48" s="541">
        <v>0</v>
      </c>
      <c r="AQ48" s="540"/>
      <c r="AR48" s="541">
        <v>-3</v>
      </c>
      <c r="AS48" s="540"/>
      <c r="AT48" s="541">
        <v>-4</v>
      </c>
      <c r="AU48" s="540"/>
      <c r="AV48" s="540">
        <v>0</v>
      </c>
      <c r="AW48" s="540"/>
      <c r="AX48" s="540">
        <v>0</v>
      </c>
      <c r="AY48" s="540"/>
      <c r="AZ48" s="540">
        <v>0</v>
      </c>
      <c r="BA48" s="540"/>
      <c r="BB48" s="540">
        <v>35</v>
      </c>
      <c r="BC48" s="540"/>
      <c r="BD48" s="540">
        <v>35</v>
      </c>
      <c r="BE48" s="540"/>
      <c r="BF48" s="540">
        <v>-7</v>
      </c>
      <c r="BG48" s="540"/>
      <c r="BH48" s="540">
        <v>-5</v>
      </c>
      <c r="BI48" s="540"/>
      <c r="BJ48" s="540">
        <v>-9</v>
      </c>
      <c r="BK48" s="540"/>
      <c r="BL48" s="540">
        <v>-30</v>
      </c>
      <c r="BM48" s="540"/>
      <c r="BN48" s="540">
        <v>-51</v>
      </c>
      <c r="BO48" s="540"/>
      <c r="BP48" s="540">
        <v>0</v>
      </c>
    </row>
    <row r="49" spans="2:68" outlineLevel="1">
      <c r="B49" s="557" t="s">
        <v>207</v>
      </c>
      <c r="C49" s="540"/>
      <c r="D49" s="540"/>
      <c r="E49" s="540"/>
      <c r="F49" s="540"/>
      <c r="G49" s="540"/>
      <c r="H49" s="540"/>
      <c r="I49" s="540">
        <v>-3</v>
      </c>
      <c r="J49" s="540"/>
      <c r="K49" s="540">
        <v>-2</v>
      </c>
      <c r="L49" s="540"/>
      <c r="M49" s="540"/>
      <c r="N49" s="540"/>
      <c r="O49" s="540">
        <v>29</v>
      </c>
      <c r="P49" s="540">
        <v>24</v>
      </c>
      <c r="Q49" s="540"/>
      <c r="R49" s="540">
        <v>1</v>
      </c>
      <c r="S49" s="540"/>
      <c r="T49" s="540">
        <v>-6</v>
      </c>
      <c r="U49" s="540"/>
      <c r="V49" s="540">
        <v>5</v>
      </c>
      <c r="W49" s="540"/>
      <c r="X49" s="540"/>
      <c r="Y49" s="541"/>
      <c r="Z49" s="541">
        <v>0</v>
      </c>
      <c r="AA49" s="540"/>
      <c r="AB49" s="541">
        <v>-1</v>
      </c>
      <c r="AC49" s="540"/>
      <c r="AD49" s="541">
        <v>1</v>
      </c>
      <c r="AE49" s="540"/>
      <c r="AF49" s="541">
        <v>-1</v>
      </c>
      <c r="AG49" s="540"/>
      <c r="AH49" s="541">
        <v>-6</v>
      </c>
      <c r="AI49" s="540"/>
      <c r="AJ49" s="541">
        <v>-7</v>
      </c>
      <c r="AK49" s="540"/>
      <c r="AL49" s="541"/>
      <c r="AM49" s="540"/>
      <c r="AN49" s="541">
        <v>-12</v>
      </c>
      <c r="AO49" s="540"/>
      <c r="AP49" s="541">
        <v>-1</v>
      </c>
      <c r="AQ49" s="540"/>
      <c r="AR49" s="541">
        <v>2</v>
      </c>
      <c r="AS49" s="540"/>
      <c r="AT49" s="541">
        <v>-11</v>
      </c>
      <c r="AU49" s="540"/>
      <c r="AV49" s="540">
        <v>7</v>
      </c>
      <c r="AW49" s="540"/>
      <c r="AX49" s="540">
        <v>0</v>
      </c>
      <c r="AY49" s="540"/>
      <c r="AZ49" s="540">
        <v>-11</v>
      </c>
      <c r="BA49" s="540"/>
      <c r="BB49" s="540">
        <v>-10</v>
      </c>
      <c r="BC49" s="540"/>
      <c r="BD49" s="540">
        <v>-14</v>
      </c>
      <c r="BE49" s="540"/>
      <c r="BF49" s="540">
        <v>2</v>
      </c>
      <c r="BG49" s="540"/>
      <c r="BH49" s="540">
        <v>-4</v>
      </c>
      <c r="BI49" s="540"/>
      <c r="BJ49" s="540">
        <v>-1</v>
      </c>
      <c r="BK49" s="540"/>
      <c r="BL49" s="540">
        <v>19</v>
      </c>
      <c r="BM49" s="540"/>
      <c r="BN49" s="540">
        <v>16</v>
      </c>
      <c r="BO49" s="540"/>
      <c r="BP49" s="540">
        <v>-4</v>
      </c>
    </row>
    <row r="50" spans="2:68" outlineLevel="1">
      <c r="B50" s="557" t="s">
        <v>208</v>
      </c>
      <c r="C50" s="540"/>
      <c r="D50" s="540"/>
      <c r="E50" s="540"/>
      <c r="F50" s="540"/>
      <c r="G50" s="540"/>
      <c r="H50" s="540"/>
      <c r="I50" s="540"/>
      <c r="J50" s="540"/>
      <c r="K50" s="540">
        <v>-8</v>
      </c>
      <c r="L50" s="540"/>
      <c r="M50" s="540"/>
      <c r="N50" s="540"/>
      <c r="O50" s="540">
        <v>-314</v>
      </c>
      <c r="P50" s="540">
        <v>-322</v>
      </c>
      <c r="Q50" s="540"/>
      <c r="R50" s="540"/>
      <c r="S50" s="540"/>
      <c r="T50" s="540">
        <v>-429</v>
      </c>
      <c r="U50" s="540"/>
      <c r="V50" s="540"/>
      <c r="W50" s="540"/>
      <c r="X50" s="540">
        <v>-423</v>
      </c>
      <c r="Y50" s="541"/>
      <c r="Z50" s="541">
        <v>-852</v>
      </c>
      <c r="AA50" s="540"/>
      <c r="AB50" s="541">
        <v>0</v>
      </c>
      <c r="AC50" s="540"/>
      <c r="AD50" s="541">
        <v>-2</v>
      </c>
      <c r="AE50" s="540"/>
      <c r="AF50" s="541">
        <v>1</v>
      </c>
      <c r="AG50" s="540"/>
      <c r="AH50" s="541">
        <v>-72</v>
      </c>
      <c r="AI50" s="540"/>
      <c r="AJ50" s="541">
        <v>-73</v>
      </c>
      <c r="AK50" s="540"/>
      <c r="AL50" s="541">
        <v>-1</v>
      </c>
      <c r="AM50" s="540"/>
      <c r="AN50" s="541"/>
      <c r="AO50" s="540"/>
      <c r="AP50" s="541">
        <v>-42</v>
      </c>
      <c r="AQ50" s="540"/>
      <c r="AR50" s="541">
        <v>-97</v>
      </c>
      <c r="AS50" s="540"/>
      <c r="AT50" s="541">
        <v>-140</v>
      </c>
      <c r="AU50" s="540"/>
      <c r="AV50" s="540">
        <v>-2</v>
      </c>
      <c r="AW50" s="540"/>
      <c r="AX50" s="540">
        <v>-10</v>
      </c>
      <c r="AY50" s="540"/>
      <c r="AZ50" s="540">
        <v>0</v>
      </c>
      <c r="BA50" s="540"/>
      <c r="BB50" s="540">
        <v>-6</v>
      </c>
      <c r="BC50" s="540"/>
      <c r="BD50" s="540">
        <v>-18</v>
      </c>
      <c r="BE50" s="540"/>
      <c r="BF50" s="540">
        <v>-1</v>
      </c>
      <c r="BG50" s="540"/>
      <c r="BH50" s="540">
        <v>-1</v>
      </c>
      <c r="BI50" s="540"/>
      <c r="BJ50" s="540">
        <v>-62</v>
      </c>
      <c r="BK50" s="540"/>
      <c r="BL50" s="540">
        <v>-67</v>
      </c>
      <c r="BM50" s="540"/>
      <c r="BN50" s="540">
        <v>-131</v>
      </c>
      <c r="BO50" s="540"/>
      <c r="BP50" s="540">
        <v>-496</v>
      </c>
    </row>
    <row r="51" spans="2:68" outlineLevel="1">
      <c r="B51" s="557" t="s">
        <v>209</v>
      </c>
      <c r="C51" s="540"/>
      <c r="D51" s="540"/>
      <c r="E51" s="540"/>
      <c r="F51" s="540"/>
      <c r="G51" s="540"/>
      <c r="H51" s="540"/>
      <c r="I51" s="540"/>
      <c r="J51" s="540"/>
      <c r="K51" s="540"/>
      <c r="L51" s="540"/>
      <c r="M51" s="540"/>
      <c r="N51" s="540"/>
      <c r="O51" s="540"/>
      <c r="P51" s="540"/>
      <c r="Q51" s="540"/>
      <c r="R51" s="540"/>
      <c r="S51" s="540"/>
      <c r="T51" s="540"/>
      <c r="U51" s="540"/>
      <c r="V51" s="540"/>
      <c r="W51" s="540"/>
      <c r="X51" s="540">
        <v>-5</v>
      </c>
      <c r="Y51" s="541"/>
      <c r="Z51" s="541">
        <v>-5</v>
      </c>
      <c r="AA51" s="540"/>
      <c r="AB51" s="541">
        <v>0</v>
      </c>
      <c r="AC51" s="540"/>
      <c r="AD51" s="541">
        <v>0</v>
      </c>
      <c r="AE51" s="540"/>
      <c r="AF51" s="541">
        <v>3</v>
      </c>
      <c r="AG51" s="540"/>
      <c r="AH51" s="541">
        <v>4</v>
      </c>
      <c r="AI51" s="540"/>
      <c r="AJ51" s="541">
        <v>7</v>
      </c>
      <c r="AK51" s="540"/>
      <c r="AL51" s="541"/>
      <c r="AM51" s="540"/>
      <c r="AN51" s="541">
        <v>-2</v>
      </c>
      <c r="AO51" s="540"/>
      <c r="AP51" s="541">
        <v>-4</v>
      </c>
      <c r="AQ51" s="540"/>
      <c r="AR51" s="541">
        <v>7</v>
      </c>
      <c r="AS51" s="540"/>
      <c r="AT51" s="541">
        <v>1</v>
      </c>
      <c r="AU51" s="540"/>
      <c r="AV51" s="540">
        <v>0</v>
      </c>
      <c r="AW51" s="540"/>
      <c r="AX51" s="540">
        <v>-2</v>
      </c>
      <c r="AY51" s="540"/>
      <c r="AZ51" s="540">
        <v>-3</v>
      </c>
      <c r="BA51" s="540"/>
      <c r="BB51" s="540">
        <v>49</v>
      </c>
      <c r="BC51" s="540"/>
      <c r="BD51" s="540">
        <v>44</v>
      </c>
      <c r="BE51" s="540"/>
      <c r="BF51" s="540">
        <v>0</v>
      </c>
      <c r="BG51" s="540"/>
      <c r="BH51" s="540">
        <v>-6</v>
      </c>
      <c r="BI51" s="540"/>
      <c r="BJ51" s="540">
        <v>-1</v>
      </c>
      <c r="BK51" s="540"/>
      <c r="BL51" s="540">
        <v>0</v>
      </c>
      <c r="BM51" s="540"/>
      <c r="BN51" s="540">
        <v>-7</v>
      </c>
      <c r="BO51" s="540"/>
      <c r="BP51" s="540">
        <v>0</v>
      </c>
    </row>
    <row r="52" spans="2:68" ht="10.5" outlineLevel="1">
      <c r="B52" s="555" t="s">
        <v>418</v>
      </c>
      <c r="C52" s="555"/>
      <c r="D52" s="555"/>
      <c r="E52" s="555"/>
      <c r="F52" s="555"/>
      <c r="G52" s="555"/>
      <c r="H52" s="555"/>
      <c r="I52" s="555">
        <v>-15</v>
      </c>
      <c r="J52" s="555"/>
      <c r="K52" s="555">
        <v>-5002</v>
      </c>
      <c r="L52" s="555"/>
      <c r="M52" s="555">
        <v>-12</v>
      </c>
      <c r="N52" s="555"/>
      <c r="O52" s="555">
        <v>-331</v>
      </c>
      <c r="P52" s="555">
        <v>-5360</v>
      </c>
      <c r="Q52" s="555"/>
      <c r="R52" s="555">
        <v>-11</v>
      </c>
      <c r="S52" s="555"/>
      <c r="T52" s="555">
        <v>-444</v>
      </c>
      <c r="U52" s="555"/>
      <c r="V52" s="555">
        <v>-101</v>
      </c>
      <c r="W52" s="555"/>
      <c r="X52" s="555">
        <v>-437</v>
      </c>
      <c r="Y52" s="556"/>
      <c r="Z52" s="555">
        <v>-993</v>
      </c>
      <c r="AA52" s="555"/>
      <c r="AB52" s="555">
        <v>-7</v>
      </c>
      <c r="AC52" s="555"/>
      <c r="AD52" s="555">
        <v>-4</v>
      </c>
      <c r="AE52" s="555"/>
      <c r="AF52" s="555">
        <v>-2</v>
      </c>
      <c r="AG52" s="555"/>
      <c r="AH52" s="555">
        <v>158</v>
      </c>
      <c r="AI52" s="555"/>
      <c r="AJ52" s="555">
        <v>145</v>
      </c>
      <c r="AK52" s="555"/>
      <c r="AL52" s="555">
        <f>SUM(AL47:AL51)</f>
        <v>-2</v>
      </c>
      <c r="AM52" s="555"/>
      <c r="AN52" s="555">
        <v>-13</v>
      </c>
      <c r="AO52" s="555"/>
      <c r="AP52" s="555">
        <v>-50</v>
      </c>
      <c r="AQ52" s="555"/>
      <c r="AR52" s="555">
        <v>-104</v>
      </c>
      <c r="AS52" s="555"/>
      <c r="AT52" s="555">
        <v>-169</v>
      </c>
      <c r="AU52" s="555"/>
      <c r="AV52" s="555">
        <v>3</v>
      </c>
      <c r="AW52" s="555"/>
      <c r="AX52" s="555">
        <v>-16</v>
      </c>
      <c r="AY52" s="555"/>
      <c r="AZ52" s="555">
        <f>SUM(AZ47:AZ51)</f>
        <v>-16</v>
      </c>
      <c r="BA52" s="555"/>
      <c r="BB52" s="555">
        <v>733</v>
      </c>
      <c r="BC52" s="555"/>
      <c r="BD52" s="555">
        <v>704</v>
      </c>
      <c r="BE52" s="555"/>
      <c r="BF52" s="555">
        <v>-10</v>
      </c>
      <c r="BG52" s="555"/>
      <c r="BH52" s="555">
        <v>-17</v>
      </c>
      <c r="BI52" s="555"/>
      <c r="BJ52" s="555">
        <v>-73</v>
      </c>
      <c r="BK52" s="555"/>
      <c r="BL52" s="555">
        <v>-79</v>
      </c>
      <c r="BM52" s="555"/>
      <c r="BN52" s="555">
        <v>-179</v>
      </c>
      <c r="BO52" s="555"/>
      <c r="BP52" s="555">
        <v>-504</v>
      </c>
    </row>
    <row r="53" spans="2:68" ht="10.5">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1"/>
      <c r="AR53" s="541"/>
      <c r="AS53" s="541"/>
      <c r="AT53" s="541"/>
      <c r="AU53" s="541"/>
      <c r="AV53" s="541"/>
      <c r="AW53" s="541"/>
      <c r="AX53" s="541"/>
      <c r="AY53" s="541"/>
      <c r="AZ53" s="541"/>
      <c r="BA53" s="555"/>
      <c r="BB53" s="555"/>
      <c r="BC53" s="555"/>
      <c r="BD53" s="555"/>
      <c r="BE53" s="541"/>
      <c r="BF53" s="541"/>
      <c r="BG53" s="541"/>
      <c r="BH53" s="541"/>
      <c r="BI53" s="541"/>
      <c r="BJ53" s="541"/>
      <c r="BK53" s="555"/>
      <c r="BL53" s="555"/>
      <c r="BM53" s="555"/>
      <c r="BN53" s="555"/>
      <c r="BO53" s="541"/>
      <c r="BP53" s="541"/>
    </row>
    <row r="56" spans="2:68" ht="10.5">
      <c r="BL56" s="681"/>
    </row>
    <row r="57" spans="2:68">
      <c r="BL57" s="538"/>
    </row>
    <row r="58" spans="2:68" ht="10.5">
      <c r="BL58" s="555"/>
    </row>
    <row r="59" spans="2:68">
      <c r="BL59" s="540"/>
    </row>
    <row r="60" spans="2:68">
      <c r="BL60" s="540"/>
    </row>
    <row r="61" spans="2:68">
      <c r="BL61" s="540"/>
    </row>
    <row r="62" spans="2:68">
      <c r="BL62" s="540"/>
    </row>
    <row r="63" spans="2:68">
      <c r="BL63" s="540"/>
    </row>
    <row r="64" spans="2:68" ht="10.5">
      <c r="BL64" s="555"/>
    </row>
  </sheetData>
  <printOptions horizontalCentered="1"/>
  <pageMargins left="0.70866141732283472" right="0.70866141732283472" top="0.74803149606299213" bottom="0.74803149606299213" header="0.31496062992125984" footer="0.31496062992125984"/>
  <pageSetup paperSize="9" scale="3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AL27"/>
  <sheetViews>
    <sheetView showGridLines="0" view="pageBreakPreview" topLeftCell="A2" zoomScaleNormal="100" zoomScaleSheetLayoutView="100" workbookViewId="0">
      <pane xSplit="2" ySplit="4" topLeftCell="AC6"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outlineLevelCol="1"/>
  <cols>
    <col min="1" max="1" width="1.26953125" customWidth="1"/>
    <col min="2" max="2" width="61" style="54" customWidth="1"/>
    <col min="3" max="6" width="9.453125" style="7" hidden="1" customWidth="1" outlineLevel="1"/>
    <col min="7" max="7" width="9.453125" style="7" customWidth="1" collapsed="1"/>
    <col min="8" max="11" width="9.453125" style="7" hidden="1" customWidth="1" outlineLevel="1"/>
    <col min="12" max="12" width="9.453125" style="7" customWidth="1" collapsed="1"/>
    <col min="13" max="16" width="9.453125" style="7" hidden="1" customWidth="1" outlineLevel="1"/>
    <col min="17" max="17" width="9.453125" style="7" customWidth="1" collapsed="1"/>
    <col min="18" max="21" width="9.453125" style="7" hidden="1" customWidth="1" outlineLevel="1"/>
    <col min="22" max="22" width="9.453125" style="7" customWidth="1" collapsed="1"/>
    <col min="23" max="38" width="9.453125" style="7" customWidth="1"/>
    <col min="39" max="16384" width="9.1796875" style="7"/>
  </cols>
  <sheetData>
    <row r="2" spans="2:38" ht="15.5">
      <c r="B2" s="513" t="s">
        <v>229</v>
      </c>
    </row>
    <row r="3" spans="2:38" ht="10" customHeight="1"/>
    <row r="4" spans="2:38" s="79" customFormat="1" ht="21" customHeight="1">
      <c r="B4" s="45" t="s">
        <v>202</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c r="AB4" s="45" t="s">
        <v>457</v>
      </c>
      <c r="AC4" s="45" t="s">
        <v>458</v>
      </c>
      <c r="AD4" s="45" t="s">
        <v>459</v>
      </c>
      <c r="AE4" s="45" t="s">
        <v>460</v>
      </c>
      <c r="AF4" s="45" t="s">
        <v>507</v>
      </c>
      <c r="AG4" s="45" t="s">
        <v>510</v>
      </c>
      <c r="AH4" s="45" t="s">
        <v>511</v>
      </c>
      <c r="AI4" s="45" t="s">
        <v>512</v>
      </c>
      <c r="AJ4" s="45" t="s">
        <v>513</v>
      </c>
      <c r="AK4" s="45" t="s">
        <v>514</v>
      </c>
      <c r="AL4" s="45" t="s">
        <v>565</v>
      </c>
    </row>
    <row r="5" spans="2:38" s="88" customFormat="1" ht="7"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38" s="23" customFormat="1" ht="10.5">
      <c r="B6" s="153" t="s">
        <v>541</v>
      </c>
      <c r="C6" s="247">
        <v>22850</v>
      </c>
      <c r="D6" s="247">
        <v>22870</v>
      </c>
      <c r="E6" s="247">
        <v>24675</v>
      </c>
      <c r="F6" s="247">
        <v>22591</v>
      </c>
      <c r="G6" s="346">
        <v>92986</v>
      </c>
      <c r="H6" s="247">
        <v>19273</v>
      </c>
      <c r="I6" s="247">
        <v>23324</v>
      </c>
      <c r="J6" s="247">
        <v>23565</v>
      </c>
      <c r="K6" s="247">
        <v>19779</v>
      </c>
      <c r="L6" s="346">
        <v>85941</v>
      </c>
      <c r="M6" s="247">
        <v>15696</v>
      </c>
      <c r="N6" s="247">
        <v>20108</v>
      </c>
      <c r="O6" s="247">
        <v>18464</v>
      </c>
      <c r="P6" s="247">
        <v>15343</v>
      </c>
      <c r="Q6" s="346">
        <v>69611</v>
      </c>
      <c r="R6" s="247">
        <v>11943</v>
      </c>
      <c r="S6" s="247">
        <v>14422</v>
      </c>
      <c r="T6" s="247">
        <v>15851</v>
      </c>
      <c r="U6" s="247">
        <v>17878</v>
      </c>
      <c r="V6" s="346">
        <v>60094</v>
      </c>
      <c r="W6" s="247">
        <v>18053</v>
      </c>
      <c r="X6" s="247">
        <v>17698</v>
      </c>
      <c r="Y6" s="247">
        <v>19336</v>
      </c>
      <c r="Z6" s="247">
        <v>20154</v>
      </c>
      <c r="AA6" s="346">
        <v>75241</v>
      </c>
      <c r="AB6" s="247">
        <v>18771</v>
      </c>
      <c r="AC6" s="247">
        <v>21847</v>
      </c>
      <c r="AD6" s="247">
        <v>25014</v>
      </c>
      <c r="AE6" s="247">
        <v>24105</v>
      </c>
      <c r="AF6" s="346">
        <v>89737</v>
      </c>
      <c r="AG6" s="247">
        <v>20577</v>
      </c>
      <c r="AH6" s="247">
        <v>23867</v>
      </c>
      <c r="AI6" s="247">
        <v>23796</v>
      </c>
      <c r="AJ6" s="247">
        <v>22463</v>
      </c>
      <c r="AK6" s="346">
        <v>90703</v>
      </c>
      <c r="AL6" s="247">
        <v>17182</v>
      </c>
    </row>
    <row r="7" spans="2:38" s="23" customFormat="1" ht="10">
      <c r="B7" s="190" t="s">
        <v>542</v>
      </c>
      <c r="C7" s="253">
        <v>19264</v>
      </c>
      <c r="D7" s="253">
        <v>18931</v>
      </c>
      <c r="E7" s="253">
        <v>20188</v>
      </c>
      <c r="F7" s="253">
        <v>18664</v>
      </c>
      <c r="G7" s="347">
        <v>77047</v>
      </c>
      <c r="H7" s="253">
        <v>15718</v>
      </c>
      <c r="I7" s="253">
        <v>19293</v>
      </c>
      <c r="J7" s="253">
        <v>19273</v>
      </c>
      <c r="K7" s="253">
        <v>16265</v>
      </c>
      <c r="L7" s="347">
        <v>70549</v>
      </c>
      <c r="M7" s="253">
        <v>12880</v>
      </c>
      <c r="N7" s="253">
        <v>16564</v>
      </c>
      <c r="O7" s="253">
        <v>15060</v>
      </c>
      <c r="P7" s="253">
        <v>12483</v>
      </c>
      <c r="Q7" s="347">
        <v>56987</v>
      </c>
      <c r="R7" s="253">
        <v>9838</v>
      </c>
      <c r="S7" s="253">
        <v>11655</v>
      </c>
      <c r="T7" s="253">
        <v>12961</v>
      </c>
      <c r="U7" s="253">
        <v>14748</v>
      </c>
      <c r="V7" s="347">
        <v>49202</v>
      </c>
      <c r="W7" s="253">
        <v>14833</v>
      </c>
      <c r="X7" s="253">
        <v>14327</v>
      </c>
      <c r="Y7" s="253">
        <v>15786</v>
      </c>
      <c r="Z7" s="253">
        <v>16479</v>
      </c>
      <c r="AA7" s="347">
        <v>61425</v>
      </c>
      <c r="AB7" s="253">
        <v>15161</v>
      </c>
      <c r="AC7" s="253">
        <v>17322</v>
      </c>
      <c r="AD7" s="253">
        <v>19889</v>
      </c>
      <c r="AE7" s="253">
        <v>19291</v>
      </c>
      <c r="AF7" s="347">
        <v>71663</v>
      </c>
      <c r="AG7" s="253">
        <v>16518</v>
      </c>
      <c r="AH7" s="253">
        <v>18881</v>
      </c>
      <c r="AI7" s="253">
        <v>18694</v>
      </c>
      <c r="AJ7" s="253">
        <v>17511</v>
      </c>
      <c r="AK7" s="347">
        <v>71604</v>
      </c>
      <c r="AL7" s="253">
        <v>13304</v>
      </c>
    </row>
    <row r="8" spans="2:38" s="23" customFormat="1" ht="10">
      <c r="B8" s="80" t="s">
        <v>543</v>
      </c>
      <c r="C8" s="230">
        <v>3586</v>
      </c>
      <c r="D8" s="230">
        <v>3939</v>
      </c>
      <c r="E8" s="230">
        <v>4487</v>
      </c>
      <c r="F8" s="230">
        <v>3927</v>
      </c>
      <c r="G8" s="340">
        <v>15939</v>
      </c>
      <c r="H8" s="230">
        <v>3555</v>
      </c>
      <c r="I8" s="230">
        <v>4031</v>
      </c>
      <c r="J8" s="230">
        <v>4292</v>
      </c>
      <c r="K8" s="230">
        <v>3514</v>
      </c>
      <c r="L8" s="340">
        <v>15392</v>
      </c>
      <c r="M8" s="230">
        <v>2816</v>
      </c>
      <c r="N8" s="230">
        <v>3544</v>
      </c>
      <c r="O8" s="230">
        <v>3404</v>
      </c>
      <c r="P8" s="230">
        <v>2860</v>
      </c>
      <c r="Q8" s="340">
        <v>12624</v>
      </c>
      <c r="R8" s="230">
        <v>2105</v>
      </c>
      <c r="S8" s="230">
        <v>2767</v>
      </c>
      <c r="T8" s="230">
        <v>2890</v>
      </c>
      <c r="U8" s="230">
        <v>3130</v>
      </c>
      <c r="V8" s="340">
        <v>10892</v>
      </c>
      <c r="W8" s="230">
        <v>3220</v>
      </c>
      <c r="X8" s="230">
        <v>3371</v>
      </c>
      <c r="Y8" s="230">
        <v>3550</v>
      </c>
      <c r="Z8" s="230">
        <v>3675</v>
      </c>
      <c r="AA8" s="340">
        <v>13816</v>
      </c>
      <c r="AB8" s="230">
        <v>3610</v>
      </c>
      <c r="AC8" s="230">
        <v>4525</v>
      </c>
      <c r="AD8" s="230">
        <v>5125</v>
      </c>
      <c r="AE8" s="230">
        <v>4814</v>
      </c>
      <c r="AF8" s="340">
        <v>18074</v>
      </c>
      <c r="AG8" s="230">
        <v>4059</v>
      </c>
      <c r="AH8" s="230">
        <v>4986</v>
      </c>
      <c r="AI8" s="230">
        <v>5102</v>
      </c>
      <c r="AJ8" s="230">
        <v>4952</v>
      </c>
      <c r="AK8" s="340">
        <v>19099</v>
      </c>
      <c r="AL8" s="230">
        <v>3878</v>
      </c>
    </row>
    <row r="9" spans="2:38" s="23" customFormat="1" ht="10.5">
      <c r="B9" s="184" t="s">
        <v>448</v>
      </c>
      <c r="C9" s="246">
        <v>-22390</v>
      </c>
      <c r="D9" s="246">
        <v>-23128</v>
      </c>
      <c r="E9" s="246">
        <v>-24269</v>
      </c>
      <c r="F9" s="246">
        <v>-22923</v>
      </c>
      <c r="G9" s="348">
        <v>-92710</v>
      </c>
      <c r="H9" s="246">
        <v>-19218</v>
      </c>
      <c r="I9" s="246">
        <v>-23267</v>
      </c>
      <c r="J9" s="246">
        <v>-22800</v>
      </c>
      <c r="K9" s="246">
        <v>-20686</v>
      </c>
      <c r="L9" s="348">
        <v>-85971</v>
      </c>
      <c r="M9" s="246">
        <v>-14554</v>
      </c>
      <c r="N9" s="246">
        <v>-17652</v>
      </c>
      <c r="O9" s="246">
        <v>-17575</v>
      </c>
      <c r="P9" s="246">
        <v>-15182</v>
      </c>
      <c r="Q9" s="348">
        <v>-64963</v>
      </c>
      <c r="R9" s="246">
        <v>-11652</v>
      </c>
      <c r="S9" s="246">
        <v>-12790</v>
      </c>
      <c r="T9" s="246">
        <v>-14841</v>
      </c>
      <c r="U9" s="246">
        <v>-15656</v>
      </c>
      <c r="V9" s="348">
        <v>-54939</v>
      </c>
      <c r="W9" s="246">
        <v>-16141</v>
      </c>
      <c r="X9" s="246">
        <v>-16487</v>
      </c>
      <c r="Y9" s="246">
        <v>-17475</v>
      </c>
      <c r="Z9" s="246">
        <v>-18307</v>
      </c>
      <c r="AA9" s="348">
        <v>-68410</v>
      </c>
      <c r="AB9" s="246">
        <v>-17677</v>
      </c>
      <c r="AC9" s="246">
        <v>-20236</v>
      </c>
      <c r="AD9" s="246">
        <v>-23194</v>
      </c>
      <c r="AE9" s="246">
        <v>-24097</v>
      </c>
      <c r="AF9" s="348">
        <v>-85204</v>
      </c>
      <c r="AG9" s="246">
        <v>-19940</v>
      </c>
      <c r="AH9" s="246">
        <v>-22389</v>
      </c>
      <c r="AI9" s="246">
        <v>-22322</v>
      </c>
      <c r="AJ9" s="246">
        <v>-21768</v>
      </c>
      <c r="AK9" s="348">
        <v>-86419</v>
      </c>
      <c r="AL9" s="246">
        <v>-20169</v>
      </c>
    </row>
    <row r="10" spans="2:38" s="23" customFormat="1" ht="10">
      <c r="B10" s="70" t="s">
        <v>217</v>
      </c>
      <c r="C10" s="230">
        <v>43</v>
      </c>
      <c r="D10" s="230">
        <v>53</v>
      </c>
      <c r="E10" s="230">
        <v>18</v>
      </c>
      <c r="F10" s="230">
        <v>74</v>
      </c>
      <c r="G10" s="340">
        <v>188</v>
      </c>
      <c r="H10" s="230">
        <v>255</v>
      </c>
      <c r="I10" s="230">
        <v>45</v>
      </c>
      <c r="J10" s="230">
        <v>63</v>
      </c>
      <c r="K10" s="230">
        <v>105</v>
      </c>
      <c r="L10" s="340">
        <v>468</v>
      </c>
      <c r="M10" s="230">
        <v>60</v>
      </c>
      <c r="N10" s="230">
        <v>83</v>
      </c>
      <c r="O10" s="230">
        <v>53</v>
      </c>
      <c r="P10" s="230">
        <v>80</v>
      </c>
      <c r="Q10" s="340">
        <v>276</v>
      </c>
      <c r="R10" s="230">
        <v>163</v>
      </c>
      <c r="S10" s="230">
        <v>690</v>
      </c>
      <c r="T10" s="230">
        <v>423</v>
      </c>
      <c r="U10" s="230">
        <v>688</v>
      </c>
      <c r="V10" s="340">
        <v>1964</v>
      </c>
      <c r="W10" s="230">
        <v>223</v>
      </c>
      <c r="X10" s="230">
        <v>584</v>
      </c>
      <c r="Y10" s="230">
        <v>114</v>
      </c>
      <c r="Z10" s="230">
        <v>127</v>
      </c>
      <c r="AA10" s="340">
        <v>1048</v>
      </c>
      <c r="AB10" s="230">
        <v>281</v>
      </c>
      <c r="AC10" s="230">
        <v>464</v>
      </c>
      <c r="AD10" s="230">
        <v>113</v>
      </c>
      <c r="AE10" s="230">
        <v>934</v>
      </c>
      <c r="AF10" s="340">
        <v>1593</v>
      </c>
      <c r="AG10" s="230">
        <v>121</v>
      </c>
      <c r="AH10" s="230">
        <v>200</v>
      </c>
      <c r="AI10" s="230">
        <v>230</v>
      </c>
      <c r="AJ10" s="230">
        <v>333</v>
      </c>
      <c r="AK10" s="340">
        <v>861</v>
      </c>
      <c r="AL10" s="230">
        <v>2941</v>
      </c>
    </row>
    <row r="11" spans="2:38" s="23" customFormat="1" ht="10">
      <c r="B11" s="70" t="s">
        <v>218</v>
      </c>
      <c r="C11" s="230">
        <v>-42</v>
      </c>
      <c r="D11" s="230">
        <v>-43</v>
      </c>
      <c r="E11" s="230">
        <v>-66</v>
      </c>
      <c r="F11" s="230">
        <v>-248</v>
      </c>
      <c r="G11" s="340">
        <v>-399</v>
      </c>
      <c r="H11" s="230">
        <v>-70</v>
      </c>
      <c r="I11" s="230">
        <v>-5043</v>
      </c>
      <c r="J11" s="230">
        <v>-52</v>
      </c>
      <c r="K11" s="230">
        <v>-164</v>
      </c>
      <c r="L11" s="340">
        <v>-5329</v>
      </c>
      <c r="M11" s="230">
        <v>-39</v>
      </c>
      <c r="N11" s="230">
        <v>-54</v>
      </c>
      <c r="O11" s="230">
        <v>-130</v>
      </c>
      <c r="P11" s="230">
        <v>-93</v>
      </c>
      <c r="Q11" s="340">
        <v>-316</v>
      </c>
      <c r="R11" s="230">
        <v>-51</v>
      </c>
      <c r="S11" s="230">
        <v>-36</v>
      </c>
      <c r="T11" s="230">
        <v>-50</v>
      </c>
      <c r="U11" s="230">
        <v>-187</v>
      </c>
      <c r="V11" s="340">
        <v>-324</v>
      </c>
      <c r="W11" s="230">
        <v>-26</v>
      </c>
      <c r="X11" s="230">
        <v>-18</v>
      </c>
      <c r="Y11" s="230">
        <v>-28</v>
      </c>
      <c r="Z11" s="230">
        <v>-122</v>
      </c>
      <c r="AA11" s="340">
        <v>-194</v>
      </c>
      <c r="AB11" s="230">
        <v>-176</v>
      </c>
      <c r="AC11" s="230">
        <v>-64</v>
      </c>
      <c r="AD11" s="230">
        <v>-78</v>
      </c>
      <c r="AE11" s="230">
        <v>-147</v>
      </c>
      <c r="AF11" s="340">
        <v>-456</v>
      </c>
      <c r="AG11" s="230">
        <v>-110</v>
      </c>
      <c r="AH11" s="230">
        <v>-97</v>
      </c>
      <c r="AI11" s="230">
        <v>-332</v>
      </c>
      <c r="AJ11" s="230">
        <v>-656</v>
      </c>
      <c r="AK11" s="340">
        <v>-1172</v>
      </c>
      <c r="AL11" s="230">
        <v>-1768</v>
      </c>
    </row>
    <row r="12" spans="2:38" s="23" customFormat="1" ht="10">
      <c r="B12" s="314" t="s">
        <v>219</v>
      </c>
      <c r="C12" s="253">
        <v>1</v>
      </c>
      <c r="D12" s="253">
        <v>10</v>
      </c>
      <c r="E12" s="253">
        <v>-48</v>
      </c>
      <c r="F12" s="253">
        <v>-174</v>
      </c>
      <c r="G12" s="347">
        <v>-211</v>
      </c>
      <c r="H12" s="253">
        <v>185</v>
      </c>
      <c r="I12" s="253">
        <v>-4998</v>
      </c>
      <c r="J12" s="253">
        <v>11</v>
      </c>
      <c r="K12" s="253">
        <v>-59</v>
      </c>
      <c r="L12" s="347">
        <v>-4861</v>
      </c>
      <c r="M12" s="253">
        <v>21</v>
      </c>
      <c r="N12" s="253">
        <v>29</v>
      </c>
      <c r="O12" s="253">
        <v>-77</v>
      </c>
      <c r="P12" s="253">
        <v>-13</v>
      </c>
      <c r="Q12" s="347">
        <v>-40</v>
      </c>
      <c r="R12" s="253">
        <v>112</v>
      </c>
      <c r="S12" s="253">
        <v>654</v>
      </c>
      <c r="T12" s="253">
        <v>373</v>
      </c>
      <c r="U12" s="253">
        <v>501</v>
      </c>
      <c r="V12" s="347">
        <v>1640</v>
      </c>
      <c r="W12" s="253">
        <v>197</v>
      </c>
      <c r="X12" s="253">
        <v>566</v>
      </c>
      <c r="Y12" s="253">
        <v>86</v>
      </c>
      <c r="Z12" s="253">
        <v>5</v>
      </c>
      <c r="AA12" s="347">
        <v>854</v>
      </c>
      <c r="AB12" s="253">
        <v>105</v>
      </c>
      <c r="AC12" s="253">
        <v>400</v>
      </c>
      <c r="AD12" s="253">
        <v>35</v>
      </c>
      <c r="AE12" s="253">
        <v>787</v>
      </c>
      <c r="AF12" s="347">
        <v>1137</v>
      </c>
      <c r="AG12" s="253">
        <v>11</v>
      </c>
      <c r="AH12" s="253">
        <v>103</v>
      </c>
      <c r="AI12" s="253">
        <v>-102</v>
      </c>
      <c r="AJ12" s="253">
        <v>-323</v>
      </c>
      <c r="AK12" s="347">
        <v>-311</v>
      </c>
      <c r="AL12" s="253">
        <v>1173</v>
      </c>
    </row>
    <row r="13" spans="2:38" s="23" customFormat="1" ht="10">
      <c r="B13" s="189" t="s">
        <v>490</v>
      </c>
      <c r="C13" s="232">
        <v>0</v>
      </c>
      <c r="D13" s="232">
        <v>0</v>
      </c>
      <c r="E13" s="232">
        <v>0</v>
      </c>
      <c r="F13" s="232">
        <v>0</v>
      </c>
      <c r="G13" s="341">
        <v>0</v>
      </c>
      <c r="H13" s="232">
        <v>0</v>
      </c>
      <c r="I13" s="232">
        <v>0</v>
      </c>
      <c r="J13" s="232">
        <v>0</v>
      </c>
      <c r="K13" s="232">
        <v>0</v>
      </c>
      <c r="L13" s="341">
        <v>0</v>
      </c>
      <c r="M13" s="232">
        <v>0</v>
      </c>
      <c r="N13" s="232">
        <v>0</v>
      </c>
      <c r="O13" s="232">
        <v>0</v>
      </c>
      <c r="P13" s="232">
        <v>0</v>
      </c>
      <c r="Q13" s="341">
        <v>0</v>
      </c>
      <c r="R13" s="232">
        <v>0</v>
      </c>
      <c r="S13" s="232">
        <v>0</v>
      </c>
      <c r="T13" s="232">
        <v>0</v>
      </c>
      <c r="U13" s="232">
        <v>0</v>
      </c>
      <c r="V13" s="341">
        <v>0</v>
      </c>
      <c r="W13" s="232">
        <v>0</v>
      </c>
      <c r="X13" s="232">
        <v>0</v>
      </c>
      <c r="Y13" s="232">
        <v>0</v>
      </c>
      <c r="Z13" s="232">
        <v>0</v>
      </c>
      <c r="AA13" s="341">
        <v>0</v>
      </c>
      <c r="AB13" s="232">
        <v>9</v>
      </c>
      <c r="AC13" s="232">
        <v>-3</v>
      </c>
      <c r="AD13" s="232">
        <v>6</v>
      </c>
      <c r="AE13" s="232">
        <v>-17</v>
      </c>
      <c r="AF13" s="341">
        <v>-5</v>
      </c>
      <c r="AG13" s="232">
        <v>0</v>
      </c>
      <c r="AH13" s="232">
        <v>-6</v>
      </c>
      <c r="AI13" s="232">
        <v>-3</v>
      </c>
      <c r="AJ13" s="232">
        <v>-1</v>
      </c>
      <c r="AK13" s="341">
        <v>-10</v>
      </c>
      <c r="AL13" s="232">
        <v>3</v>
      </c>
    </row>
    <row r="14" spans="2:38" s="23" customFormat="1" ht="10.5" thickBot="1">
      <c r="B14" s="69" t="s">
        <v>220</v>
      </c>
      <c r="C14" s="254">
        <v>10</v>
      </c>
      <c r="D14" s="254">
        <v>4</v>
      </c>
      <c r="E14" s="254">
        <v>20</v>
      </c>
      <c r="F14" s="254">
        <v>7</v>
      </c>
      <c r="G14" s="349">
        <v>41</v>
      </c>
      <c r="H14" s="254">
        <v>16</v>
      </c>
      <c r="I14" s="254">
        <v>21</v>
      </c>
      <c r="J14" s="254">
        <v>24</v>
      </c>
      <c r="K14" s="254">
        <v>-3</v>
      </c>
      <c r="L14" s="349">
        <v>58</v>
      </c>
      <c r="M14" s="254">
        <v>31</v>
      </c>
      <c r="N14" s="254">
        <v>73</v>
      </c>
      <c r="O14" s="254">
        <v>85</v>
      </c>
      <c r="P14" s="254">
        <v>64</v>
      </c>
      <c r="Q14" s="349">
        <v>253</v>
      </c>
      <c r="R14" s="254">
        <v>85</v>
      </c>
      <c r="S14" s="254">
        <v>99</v>
      </c>
      <c r="T14" s="254">
        <v>69</v>
      </c>
      <c r="U14" s="254">
        <v>45</v>
      </c>
      <c r="V14" s="349">
        <v>298</v>
      </c>
      <c r="W14" s="254">
        <v>69</v>
      </c>
      <c r="X14" s="254">
        <v>56</v>
      </c>
      <c r="Y14" s="254">
        <v>62</v>
      </c>
      <c r="Z14" s="254">
        <v>60</v>
      </c>
      <c r="AA14" s="349">
        <v>247</v>
      </c>
      <c r="AB14" s="254">
        <v>35</v>
      </c>
      <c r="AC14" s="254">
        <v>53</v>
      </c>
      <c r="AD14" s="254">
        <v>26</v>
      </c>
      <c r="AE14" s="254">
        <v>13</v>
      </c>
      <c r="AF14" s="349">
        <v>127</v>
      </c>
      <c r="AG14" s="254">
        <v>44</v>
      </c>
      <c r="AH14" s="254">
        <v>38</v>
      </c>
      <c r="AI14" s="254">
        <v>35</v>
      </c>
      <c r="AJ14" s="254">
        <v>19</v>
      </c>
      <c r="AK14" s="349">
        <v>136</v>
      </c>
      <c r="AL14" s="254">
        <v>12</v>
      </c>
    </row>
    <row r="15" spans="2:38" s="23" customFormat="1" ht="21.5" thickBot="1">
      <c r="B15" s="152" t="s">
        <v>221</v>
      </c>
      <c r="C15" s="250">
        <v>932</v>
      </c>
      <c r="D15" s="250">
        <v>600</v>
      </c>
      <c r="E15" s="250">
        <v>419</v>
      </c>
      <c r="F15" s="250">
        <v>456</v>
      </c>
      <c r="G15" s="313">
        <v>2407</v>
      </c>
      <c r="H15" s="250">
        <v>833</v>
      </c>
      <c r="I15" s="250">
        <v>612</v>
      </c>
      <c r="J15" s="250">
        <v>1778</v>
      </c>
      <c r="K15" s="250">
        <v>987</v>
      </c>
      <c r="L15" s="313">
        <v>4210</v>
      </c>
      <c r="M15" s="250">
        <v>1753</v>
      </c>
      <c r="N15" s="250">
        <v>2712</v>
      </c>
      <c r="O15" s="250">
        <v>1655</v>
      </c>
      <c r="P15" s="250">
        <v>1656</v>
      </c>
      <c r="Q15" s="313">
        <v>7776</v>
      </c>
      <c r="R15" s="250">
        <v>1755</v>
      </c>
      <c r="S15" s="250">
        <v>2291</v>
      </c>
      <c r="T15" s="250">
        <v>1698</v>
      </c>
      <c r="U15" s="250">
        <v>2363</v>
      </c>
      <c r="V15" s="313">
        <v>8107</v>
      </c>
      <c r="W15" s="250">
        <v>2021</v>
      </c>
      <c r="X15" s="250">
        <v>2550</v>
      </c>
      <c r="Y15" s="250">
        <v>2513</v>
      </c>
      <c r="Z15" s="250">
        <v>1636</v>
      </c>
      <c r="AA15" s="313">
        <v>8720</v>
      </c>
      <c r="AB15" s="250">
        <v>1513</v>
      </c>
      <c r="AC15" s="250">
        <v>1580</v>
      </c>
      <c r="AD15" s="250">
        <v>1762</v>
      </c>
      <c r="AE15" s="250">
        <v>1366</v>
      </c>
      <c r="AF15" s="313">
        <v>6031</v>
      </c>
      <c r="AG15" s="250">
        <v>1449</v>
      </c>
      <c r="AH15" s="250">
        <v>1991</v>
      </c>
      <c r="AI15" s="250">
        <v>2402</v>
      </c>
      <c r="AJ15" s="250">
        <v>825</v>
      </c>
      <c r="AK15" s="313">
        <v>6667</v>
      </c>
      <c r="AL15" s="250">
        <v>901</v>
      </c>
    </row>
    <row r="16" spans="2:38" s="150" customFormat="1" ht="21.5" thickBot="1">
      <c r="B16" s="153" t="s">
        <v>222</v>
      </c>
      <c r="C16" s="247">
        <v>932</v>
      </c>
      <c r="D16" s="247">
        <v>600</v>
      </c>
      <c r="E16" s="247">
        <v>419</v>
      </c>
      <c r="F16" s="247">
        <v>456</v>
      </c>
      <c r="G16" s="346">
        <v>2407</v>
      </c>
      <c r="H16" s="247">
        <v>821</v>
      </c>
      <c r="I16" s="247">
        <v>-4380</v>
      </c>
      <c r="J16" s="247">
        <v>1766</v>
      </c>
      <c r="K16" s="247">
        <v>941</v>
      </c>
      <c r="L16" s="346">
        <v>-852</v>
      </c>
      <c r="M16" s="247">
        <v>1741</v>
      </c>
      <c r="N16" s="247">
        <v>2703</v>
      </c>
      <c r="O16" s="247">
        <v>1549</v>
      </c>
      <c r="P16" s="247">
        <v>1647</v>
      </c>
      <c r="Q16" s="346">
        <v>7640</v>
      </c>
      <c r="R16" s="247">
        <v>1749</v>
      </c>
      <c r="S16" s="247">
        <v>2288</v>
      </c>
      <c r="T16" s="247">
        <v>1693</v>
      </c>
      <c r="U16" s="247">
        <v>2595</v>
      </c>
      <c r="V16" s="346">
        <v>8325</v>
      </c>
      <c r="W16" s="247">
        <v>2020</v>
      </c>
      <c r="X16" s="247">
        <v>2551</v>
      </c>
      <c r="Y16" s="247">
        <v>2510</v>
      </c>
      <c r="Z16" s="247">
        <v>1620</v>
      </c>
      <c r="AA16" s="346">
        <v>8701</v>
      </c>
      <c r="AB16" s="247">
        <v>1511</v>
      </c>
      <c r="AC16" s="247">
        <v>1576</v>
      </c>
      <c r="AD16" s="247">
        <v>1760</v>
      </c>
      <c r="AE16" s="247">
        <v>2066</v>
      </c>
      <c r="AF16" s="346">
        <v>6723</v>
      </c>
      <c r="AG16" s="247">
        <v>1438</v>
      </c>
      <c r="AH16" s="247">
        <v>1985</v>
      </c>
      <c r="AI16" s="247">
        <v>2393</v>
      </c>
      <c r="AJ16" s="247">
        <v>794</v>
      </c>
      <c r="AK16" s="346">
        <v>6610</v>
      </c>
      <c r="AL16" s="247">
        <v>897</v>
      </c>
    </row>
    <row r="17" spans="2:38" s="150" customFormat="1" ht="11" thickBot="1">
      <c r="B17" s="510" t="s">
        <v>223</v>
      </c>
      <c r="C17" s="250">
        <v>879</v>
      </c>
      <c r="D17" s="250">
        <v>161</v>
      </c>
      <c r="E17" s="250">
        <v>781</v>
      </c>
      <c r="F17" s="250">
        <v>-82</v>
      </c>
      <c r="G17" s="313">
        <v>1739</v>
      </c>
      <c r="H17" s="250">
        <v>644</v>
      </c>
      <c r="I17" s="250">
        <v>-4527</v>
      </c>
      <c r="J17" s="250">
        <v>1110</v>
      </c>
      <c r="K17" s="250">
        <v>-652</v>
      </c>
      <c r="L17" s="313">
        <v>-3425</v>
      </c>
      <c r="M17" s="250">
        <v>1504</v>
      </c>
      <c r="N17" s="250">
        <v>2872</v>
      </c>
      <c r="O17" s="250">
        <v>1215</v>
      </c>
      <c r="P17" s="250">
        <v>539</v>
      </c>
      <c r="Q17" s="313">
        <v>6130</v>
      </c>
      <c r="R17" s="250">
        <v>812</v>
      </c>
      <c r="S17" s="250">
        <v>2697</v>
      </c>
      <c r="T17" s="250">
        <v>1780</v>
      </c>
      <c r="U17" s="250">
        <v>3121</v>
      </c>
      <c r="V17" s="313">
        <v>8410</v>
      </c>
      <c r="W17" s="250">
        <v>2539</v>
      </c>
      <c r="X17" s="250">
        <v>2207</v>
      </c>
      <c r="Y17" s="250">
        <v>2403</v>
      </c>
      <c r="Z17" s="250">
        <v>2351</v>
      </c>
      <c r="AA17" s="313">
        <v>9500</v>
      </c>
      <c r="AB17" s="250">
        <v>1655</v>
      </c>
      <c r="AC17" s="250">
        <v>2512</v>
      </c>
      <c r="AD17" s="250">
        <v>2339</v>
      </c>
      <c r="AE17" s="250">
        <v>1267</v>
      </c>
      <c r="AF17" s="313">
        <v>7583</v>
      </c>
      <c r="AG17" s="250">
        <v>1263</v>
      </c>
      <c r="AH17" s="250">
        <v>2202</v>
      </c>
      <c r="AI17" s="250">
        <v>1999</v>
      </c>
      <c r="AJ17" s="250">
        <v>1015</v>
      </c>
      <c r="AK17" s="313">
        <v>6479</v>
      </c>
      <c r="AL17" s="250">
        <v>-1175</v>
      </c>
    </row>
    <row r="18" spans="2:38" s="23" customFormat="1" ht="11" thickBot="1">
      <c r="B18" s="178" t="s">
        <v>224</v>
      </c>
      <c r="C18" s="250">
        <v>524</v>
      </c>
      <c r="D18" s="250">
        <v>195</v>
      </c>
      <c r="E18" s="250">
        <v>16</v>
      </c>
      <c r="F18" s="250">
        <v>39</v>
      </c>
      <c r="G18" s="313">
        <v>774</v>
      </c>
      <c r="H18" s="250">
        <v>445</v>
      </c>
      <c r="I18" s="250">
        <v>219</v>
      </c>
      <c r="J18" s="250">
        <v>1468</v>
      </c>
      <c r="K18" s="250">
        <v>670</v>
      </c>
      <c r="L18" s="313">
        <v>2802</v>
      </c>
      <c r="M18" s="250">
        <v>1443</v>
      </c>
      <c r="N18" s="250">
        <v>2398</v>
      </c>
      <c r="O18" s="250">
        <v>1337</v>
      </c>
      <c r="P18" s="250">
        <v>1329</v>
      </c>
      <c r="Q18" s="313">
        <v>6507</v>
      </c>
      <c r="R18" s="250">
        <v>1431</v>
      </c>
      <c r="S18" s="250">
        <v>1979</v>
      </c>
      <c r="T18" s="250">
        <v>1370</v>
      </c>
      <c r="U18" s="250">
        <v>2010</v>
      </c>
      <c r="V18" s="313">
        <v>6790</v>
      </c>
      <c r="W18" s="250">
        <v>1660</v>
      </c>
      <c r="X18" s="250">
        <v>2176</v>
      </c>
      <c r="Y18" s="250">
        <v>2119</v>
      </c>
      <c r="Z18" s="250">
        <v>1197</v>
      </c>
      <c r="AA18" s="313">
        <v>7152</v>
      </c>
      <c r="AB18" s="250">
        <v>1101</v>
      </c>
      <c r="AC18" s="250">
        <v>1129</v>
      </c>
      <c r="AD18" s="250">
        <v>1310</v>
      </c>
      <c r="AE18" s="250">
        <v>890</v>
      </c>
      <c r="AF18" s="313">
        <v>4240</v>
      </c>
      <c r="AG18" s="250">
        <v>878</v>
      </c>
      <c r="AH18" s="250">
        <v>1402</v>
      </c>
      <c r="AI18" s="250">
        <v>1807</v>
      </c>
      <c r="AJ18" s="250">
        <v>200</v>
      </c>
      <c r="AK18" s="313">
        <v>4287</v>
      </c>
      <c r="AL18" s="250">
        <v>277</v>
      </c>
    </row>
    <row r="19" spans="2:38" s="150" customFormat="1" ht="11" thickBot="1">
      <c r="B19" s="153" t="s">
        <v>225</v>
      </c>
      <c r="C19" s="247">
        <v>524</v>
      </c>
      <c r="D19" s="247">
        <v>195</v>
      </c>
      <c r="E19" s="247">
        <v>16</v>
      </c>
      <c r="F19" s="247">
        <v>39</v>
      </c>
      <c r="G19" s="346">
        <v>774</v>
      </c>
      <c r="H19" s="247">
        <v>433</v>
      </c>
      <c r="I19" s="247">
        <v>-4773</v>
      </c>
      <c r="J19" s="247">
        <v>1456</v>
      </c>
      <c r="K19" s="247">
        <v>624</v>
      </c>
      <c r="L19" s="346">
        <v>-2260</v>
      </c>
      <c r="M19" s="247">
        <v>1431</v>
      </c>
      <c r="N19" s="247">
        <v>2389</v>
      </c>
      <c r="O19" s="247">
        <v>1231</v>
      </c>
      <c r="P19" s="247">
        <v>1320</v>
      </c>
      <c r="Q19" s="346">
        <v>6371</v>
      </c>
      <c r="R19" s="247">
        <v>1425</v>
      </c>
      <c r="S19" s="247">
        <v>1976</v>
      </c>
      <c r="T19" s="247">
        <v>1365</v>
      </c>
      <c r="U19" s="247">
        <v>2242</v>
      </c>
      <c r="V19" s="346">
        <v>7008</v>
      </c>
      <c r="W19" s="247">
        <v>1659</v>
      </c>
      <c r="X19" s="247">
        <v>2177</v>
      </c>
      <c r="Y19" s="247">
        <v>2116</v>
      </c>
      <c r="Z19" s="247">
        <v>1181</v>
      </c>
      <c r="AA19" s="346">
        <v>7133</v>
      </c>
      <c r="AB19" s="247">
        <v>1099</v>
      </c>
      <c r="AC19" s="247">
        <v>1125</v>
      </c>
      <c r="AD19" s="247">
        <v>1308</v>
      </c>
      <c r="AE19" s="247">
        <v>1590</v>
      </c>
      <c r="AF19" s="346">
        <v>4932</v>
      </c>
      <c r="AG19" s="247">
        <v>867</v>
      </c>
      <c r="AH19" s="247">
        <v>1396</v>
      </c>
      <c r="AI19" s="247">
        <v>1798</v>
      </c>
      <c r="AJ19" s="247">
        <v>169</v>
      </c>
      <c r="AK19" s="346">
        <v>4230</v>
      </c>
      <c r="AL19" s="247">
        <v>273</v>
      </c>
    </row>
    <row r="20" spans="2:38" s="150" customFormat="1" ht="11" thickBot="1">
      <c r="B20" s="178" t="s">
        <v>226</v>
      </c>
      <c r="C20" s="250">
        <v>471</v>
      </c>
      <c r="D20" s="250">
        <v>-244</v>
      </c>
      <c r="E20" s="250">
        <v>378</v>
      </c>
      <c r="F20" s="250">
        <v>-499</v>
      </c>
      <c r="G20" s="313">
        <v>106</v>
      </c>
      <c r="H20" s="250">
        <v>256</v>
      </c>
      <c r="I20" s="250">
        <v>-4920</v>
      </c>
      <c r="J20" s="250">
        <v>800</v>
      </c>
      <c r="K20" s="250">
        <v>-969</v>
      </c>
      <c r="L20" s="313">
        <v>-4833</v>
      </c>
      <c r="M20" s="250">
        <v>1194</v>
      </c>
      <c r="N20" s="250">
        <v>2558</v>
      </c>
      <c r="O20" s="250">
        <v>897</v>
      </c>
      <c r="P20" s="250">
        <v>212</v>
      </c>
      <c r="Q20" s="313">
        <v>4861</v>
      </c>
      <c r="R20" s="250">
        <v>488</v>
      </c>
      <c r="S20" s="250">
        <v>2385</v>
      </c>
      <c r="T20" s="250">
        <v>1452</v>
      </c>
      <c r="U20" s="250">
        <v>2768</v>
      </c>
      <c r="V20" s="313">
        <v>7093</v>
      </c>
      <c r="W20" s="250">
        <v>2178</v>
      </c>
      <c r="X20" s="250">
        <v>1833</v>
      </c>
      <c r="Y20" s="250">
        <v>2009</v>
      </c>
      <c r="Z20" s="250">
        <v>1912</v>
      </c>
      <c r="AA20" s="313">
        <v>7932</v>
      </c>
      <c r="AB20" s="250">
        <v>1243</v>
      </c>
      <c r="AC20" s="250">
        <v>2061</v>
      </c>
      <c r="AD20" s="250">
        <v>1887</v>
      </c>
      <c r="AE20" s="250">
        <v>791</v>
      </c>
      <c r="AF20" s="313">
        <v>5792</v>
      </c>
      <c r="AG20" s="250">
        <v>692</v>
      </c>
      <c r="AH20" s="250">
        <v>1613</v>
      </c>
      <c r="AI20" s="250">
        <v>1404</v>
      </c>
      <c r="AJ20" s="250">
        <v>390</v>
      </c>
      <c r="AK20" s="313">
        <v>4099</v>
      </c>
      <c r="AL20" s="250">
        <v>-1799</v>
      </c>
    </row>
    <row r="21" spans="2:38" s="23" customFormat="1" ht="10">
      <c r="B21" s="137" t="s">
        <v>549</v>
      </c>
      <c r="C21" s="256">
        <v>196</v>
      </c>
      <c r="D21" s="256">
        <v>338</v>
      </c>
      <c r="E21" s="256">
        <v>457</v>
      </c>
      <c r="F21" s="256">
        <v>605</v>
      </c>
      <c r="G21" s="350">
        <v>1596</v>
      </c>
      <c r="H21" s="256">
        <v>475</v>
      </c>
      <c r="I21" s="256">
        <v>1105</v>
      </c>
      <c r="J21" s="256">
        <v>597</v>
      </c>
      <c r="K21" s="256">
        <v>537</v>
      </c>
      <c r="L21" s="350">
        <v>2714</v>
      </c>
      <c r="M21" s="256">
        <v>401</v>
      </c>
      <c r="N21" s="256">
        <v>453</v>
      </c>
      <c r="O21" s="256">
        <v>448</v>
      </c>
      <c r="P21" s="256">
        <v>940</v>
      </c>
      <c r="Q21" s="350">
        <v>2242</v>
      </c>
      <c r="R21" s="256">
        <v>784</v>
      </c>
      <c r="S21" s="256">
        <v>957</v>
      </c>
      <c r="T21" s="256">
        <v>997</v>
      </c>
      <c r="U21" s="256">
        <v>795</v>
      </c>
      <c r="V21" s="350">
        <v>3533</v>
      </c>
      <c r="W21" s="256">
        <v>446</v>
      </c>
      <c r="X21" s="256">
        <v>678</v>
      </c>
      <c r="Y21" s="256">
        <v>675</v>
      </c>
      <c r="Z21" s="256">
        <v>1126</v>
      </c>
      <c r="AA21" s="350">
        <v>2925</v>
      </c>
      <c r="AB21" s="256">
        <v>400</v>
      </c>
      <c r="AC21" s="256">
        <v>715</v>
      </c>
      <c r="AD21" s="256">
        <v>626</v>
      </c>
      <c r="AE21" s="256">
        <v>900</v>
      </c>
      <c r="AF21" s="350">
        <v>2451</v>
      </c>
      <c r="AG21" s="256">
        <v>394</v>
      </c>
      <c r="AH21" s="256">
        <v>624</v>
      </c>
      <c r="AI21" s="256">
        <v>673</v>
      </c>
      <c r="AJ21" s="256">
        <v>1298</v>
      </c>
      <c r="AK21" s="350">
        <v>2989</v>
      </c>
      <c r="AL21" s="256">
        <v>765</v>
      </c>
    </row>
    <row r="22" spans="2:38" s="150" customFormat="1" ht="10.5">
      <c r="B22" s="189" t="s">
        <v>227</v>
      </c>
      <c r="C22" s="232">
        <v>6937</v>
      </c>
      <c r="D22" s="232">
        <v>6766</v>
      </c>
      <c r="E22" s="232">
        <v>7472</v>
      </c>
      <c r="F22" s="232">
        <v>7201</v>
      </c>
      <c r="G22" s="341">
        <v>28376</v>
      </c>
      <c r="H22" s="232">
        <v>6152</v>
      </c>
      <c r="I22" s="232">
        <v>6642</v>
      </c>
      <c r="J22" s="232">
        <v>7616</v>
      </c>
      <c r="K22" s="232">
        <v>7296</v>
      </c>
      <c r="L22" s="341">
        <v>27706</v>
      </c>
      <c r="M22" s="232">
        <v>6756</v>
      </c>
      <c r="N22" s="232">
        <v>7855</v>
      </c>
      <c r="O22" s="232">
        <v>8090</v>
      </c>
      <c r="P22" s="232">
        <v>7679</v>
      </c>
      <c r="Q22" s="341">
        <v>30380</v>
      </c>
      <c r="R22" s="232">
        <v>7263</v>
      </c>
      <c r="S22" s="232">
        <v>7203</v>
      </c>
      <c r="T22" s="232">
        <v>8063</v>
      </c>
      <c r="U22" s="232">
        <v>8179</v>
      </c>
      <c r="V22" s="341">
        <v>30708</v>
      </c>
      <c r="W22" s="232">
        <v>7583</v>
      </c>
      <c r="X22" s="232">
        <v>7906</v>
      </c>
      <c r="Y22" s="232">
        <v>8946</v>
      </c>
      <c r="Z22" s="232">
        <v>8490</v>
      </c>
      <c r="AA22" s="341">
        <v>32925</v>
      </c>
      <c r="AB22" s="232">
        <v>7729</v>
      </c>
      <c r="AC22" s="232">
        <v>7955</v>
      </c>
      <c r="AD22" s="232">
        <v>8479</v>
      </c>
      <c r="AE22" s="232">
        <v>8553</v>
      </c>
      <c r="AF22" s="341">
        <v>32716</v>
      </c>
      <c r="AG22" s="232">
        <v>7801</v>
      </c>
      <c r="AH22" s="232">
        <v>8109</v>
      </c>
      <c r="AI22" s="232">
        <v>8631</v>
      </c>
      <c r="AJ22" s="232">
        <v>8199</v>
      </c>
      <c r="AK22" s="341">
        <v>32740</v>
      </c>
      <c r="AL22" s="232">
        <v>6999</v>
      </c>
    </row>
    <row r="23" spans="2:38">
      <c r="B23" s="23" t="s">
        <v>228</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spans="2:38">
      <c r="B24" s="23" t="s">
        <v>547</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spans="2:38">
      <c r="B25" s="23" t="s">
        <v>552</v>
      </c>
    </row>
    <row r="27" spans="2:38">
      <c r="C27" s="491"/>
    </row>
  </sheetData>
  <printOptions horizontalCentered="1"/>
  <pageMargins left="0.43307086614173229" right="0.74803149606299213" top="0.98425196850393704" bottom="0.98425196850393704" header="0.51181102362204722" footer="0.51181102362204722"/>
  <pageSetup paperSize="9" scale="5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AA46"/>
  <sheetViews>
    <sheetView showGridLines="0" view="pageBreakPreview" zoomScaleNormal="115" zoomScaleSheetLayoutView="100" workbookViewId="0">
      <pane xSplit="2" ySplit="4" topLeftCell="Q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0"/>
  <cols>
    <col min="1" max="1" width="1.26953125" style="61" customWidth="1"/>
    <col min="2" max="2" width="64.81640625" style="127" customWidth="1"/>
    <col min="3" max="6" width="8.54296875" style="127" customWidth="1"/>
    <col min="7" max="7" width="9.1796875" style="127" customWidth="1"/>
    <col min="8" max="8" width="8.26953125" style="127" customWidth="1"/>
    <col min="9" max="10" width="8.54296875" style="127" customWidth="1"/>
    <col min="11" max="11" width="8.26953125" style="127" customWidth="1"/>
    <col min="12" max="12" width="9.1796875" style="127" customWidth="1"/>
    <col min="13" max="13" width="8.26953125" style="506" customWidth="1"/>
    <col min="14" max="16" width="8.54296875" style="127" customWidth="1"/>
    <col min="17" max="17" width="9.1796875" style="127" customWidth="1"/>
    <col min="18" max="18" width="8.26953125" style="506" customWidth="1"/>
    <col min="19" max="21" width="8.54296875" style="127" customWidth="1"/>
    <col min="22" max="22" width="9.1796875" style="127" customWidth="1"/>
    <col min="23" max="23" width="8.26953125" style="506" customWidth="1"/>
    <col min="24" max="26" width="8.54296875" style="127" customWidth="1"/>
    <col min="27" max="27" width="9.1796875" style="127" customWidth="1"/>
    <col min="28" max="16384" width="9.1796875" style="101"/>
  </cols>
  <sheetData>
    <row r="2" spans="1:27" ht="15.5">
      <c r="B2" s="514" t="s">
        <v>235</v>
      </c>
    </row>
    <row r="3" spans="1:27" s="23" customFormat="1" ht="10" customHeight="1">
      <c r="A3" s="13"/>
      <c r="B3" s="89"/>
      <c r="C3" s="89"/>
      <c r="D3" s="89"/>
      <c r="E3" s="89"/>
      <c r="F3" s="89"/>
      <c r="G3" s="89"/>
      <c r="H3" s="96"/>
      <c r="I3" s="89"/>
      <c r="J3" s="89"/>
      <c r="K3" s="96"/>
      <c r="L3" s="89"/>
      <c r="M3" s="126"/>
      <c r="N3" s="89"/>
      <c r="O3" s="89"/>
      <c r="P3" s="89"/>
      <c r="Q3" s="89"/>
      <c r="R3" s="126"/>
      <c r="S3" s="89"/>
      <c r="T3" s="89"/>
      <c r="U3" s="89"/>
      <c r="V3" s="89"/>
      <c r="W3" s="126"/>
      <c r="X3" s="89"/>
      <c r="Y3" s="89"/>
      <c r="Z3" s="89"/>
      <c r="AA3" s="89"/>
    </row>
    <row r="4" spans="1:27" s="23" customFormat="1" ht="21" customHeight="1">
      <c r="A4" s="13"/>
      <c r="B4" s="45" t="s">
        <v>202</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row>
    <row r="5" spans="1:27" s="88" customFormat="1" ht="7" customHeight="1">
      <c r="A5" s="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s="23" customFormat="1" ht="11.25" customHeight="1">
      <c r="A6" s="13"/>
      <c r="B6" s="160" t="s">
        <v>236</v>
      </c>
      <c r="C6" s="160"/>
      <c r="D6" s="160"/>
      <c r="E6" s="160"/>
      <c r="F6" s="160"/>
      <c r="G6" s="315"/>
      <c r="H6" s="186"/>
      <c r="I6" s="160"/>
      <c r="J6" s="160"/>
      <c r="K6" s="186"/>
      <c r="L6" s="315"/>
      <c r="M6" s="160"/>
      <c r="N6" s="186"/>
      <c r="O6" s="160"/>
      <c r="P6" s="160"/>
      <c r="Q6" s="315"/>
      <c r="R6" s="160"/>
      <c r="S6" s="186"/>
      <c r="T6" s="160"/>
      <c r="U6" s="160"/>
      <c r="V6" s="315"/>
      <c r="W6" s="160"/>
      <c r="X6" s="186"/>
      <c r="Y6" s="160"/>
      <c r="Z6" s="160"/>
      <c r="AA6" s="315"/>
    </row>
    <row r="7" spans="1:27" s="23" customFormat="1" ht="11.25" customHeight="1">
      <c r="A7" s="13"/>
      <c r="B7" s="8" t="s">
        <v>98</v>
      </c>
      <c r="C7" s="259">
        <v>27450</v>
      </c>
      <c r="D7" s="259">
        <v>28221</v>
      </c>
      <c r="E7" s="259">
        <v>30304</v>
      </c>
      <c r="F7" s="259">
        <v>27622</v>
      </c>
      <c r="G7" s="316">
        <v>113597</v>
      </c>
      <c r="H7" s="259">
        <v>24119</v>
      </c>
      <c r="I7" s="259">
        <v>28651</v>
      </c>
      <c r="J7" s="259">
        <v>29160</v>
      </c>
      <c r="K7" s="259">
        <v>24902</v>
      </c>
      <c r="L7" s="316">
        <v>106832</v>
      </c>
      <c r="M7" s="259">
        <v>20005</v>
      </c>
      <c r="N7" s="259">
        <v>24776</v>
      </c>
      <c r="O7" s="259">
        <v>23468</v>
      </c>
      <c r="P7" s="259">
        <v>20087</v>
      </c>
      <c r="Q7" s="316">
        <v>88336</v>
      </c>
      <c r="R7" s="259">
        <v>16213</v>
      </c>
      <c r="S7" s="259">
        <v>19355</v>
      </c>
      <c r="T7" s="259">
        <v>21083</v>
      </c>
      <c r="U7" s="259">
        <v>22902</v>
      </c>
      <c r="V7" s="316">
        <v>79553</v>
      </c>
      <c r="W7" s="259">
        <v>22875</v>
      </c>
      <c r="X7" s="259">
        <v>23025</v>
      </c>
      <c r="Y7" s="259">
        <v>24730</v>
      </c>
      <c r="Z7" s="259">
        <v>24734</v>
      </c>
      <c r="AA7" s="316">
        <v>95364</v>
      </c>
    </row>
    <row r="8" spans="1:27" s="23" customFormat="1" ht="11.25" customHeight="1">
      <c r="A8" s="13"/>
      <c r="B8" s="166" t="s">
        <v>237</v>
      </c>
      <c r="C8" s="259">
        <v>-25834</v>
      </c>
      <c r="D8" s="259">
        <v>-27068</v>
      </c>
      <c r="E8" s="259">
        <v>-28381</v>
      </c>
      <c r="F8" s="259">
        <v>-26570</v>
      </c>
      <c r="G8" s="316">
        <v>-107853</v>
      </c>
      <c r="H8" s="259">
        <v>-22821</v>
      </c>
      <c r="I8" s="259">
        <v>-27163</v>
      </c>
      <c r="J8" s="259">
        <v>-26785</v>
      </c>
      <c r="K8" s="259">
        <v>-24241</v>
      </c>
      <c r="L8" s="316">
        <v>-101010</v>
      </c>
      <c r="M8" s="259">
        <v>-17523</v>
      </c>
      <c r="N8" s="259">
        <v>-20880</v>
      </c>
      <c r="O8" s="259">
        <v>-20973</v>
      </c>
      <c r="P8" s="259">
        <v>-18416</v>
      </c>
      <c r="Q8" s="316">
        <v>-77792</v>
      </c>
      <c r="R8" s="259">
        <v>-14574</v>
      </c>
      <c r="S8" s="259">
        <v>-16223</v>
      </c>
      <c r="T8" s="259">
        <v>-18349</v>
      </c>
      <c r="U8" s="259">
        <v>-19077</v>
      </c>
      <c r="V8" s="316">
        <v>-68223</v>
      </c>
      <c r="W8" s="259">
        <v>-19449</v>
      </c>
      <c r="X8" s="259">
        <v>-20151</v>
      </c>
      <c r="Y8" s="259">
        <v>-21060</v>
      </c>
      <c r="Z8" s="259">
        <v>-21106</v>
      </c>
      <c r="AA8" s="316">
        <v>-81766</v>
      </c>
    </row>
    <row r="9" spans="1:27" s="23" customFormat="1" ht="11.25" customHeight="1">
      <c r="A9" s="13"/>
      <c r="B9" s="165" t="s">
        <v>238</v>
      </c>
      <c r="C9" s="260">
        <v>1616</v>
      </c>
      <c r="D9" s="260">
        <v>1153</v>
      </c>
      <c r="E9" s="260">
        <v>1923</v>
      </c>
      <c r="F9" s="260">
        <v>1052</v>
      </c>
      <c r="G9" s="317">
        <v>5744</v>
      </c>
      <c r="H9" s="260">
        <v>1298</v>
      </c>
      <c r="I9" s="260">
        <v>1488</v>
      </c>
      <c r="J9" s="260">
        <v>2375</v>
      </c>
      <c r="K9" s="260">
        <v>661</v>
      </c>
      <c r="L9" s="317">
        <v>5822</v>
      </c>
      <c r="M9" s="260">
        <v>2482</v>
      </c>
      <c r="N9" s="260">
        <v>3896</v>
      </c>
      <c r="O9" s="260">
        <v>2495</v>
      </c>
      <c r="P9" s="260">
        <v>1671</v>
      </c>
      <c r="Q9" s="317">
        <v>10544</v>
      </c>
      <c r="R9" s="260">
        <v>1639</v>
      </c>
      <c r="S9" s="260">
        <v>3132</v>
      </c>
      <c r="T9" s="260">
        <v>2734</v>
      </c>
      <c r="U9" s="260">
        <v>3825</v>
      </c>
      <c r="V9" s="317">
        <v>11330</v>
      </c>
      <c r="W9" s="260">
        <v>3426</v>
      </c>
      <c r="X9" s="260">
        <v>2874</v>
      </c>
      <c r="Y9" s="260">
        <v>3670</v>
      </c>
      <c r="Z9" s="260">
        <v>3628</v>
      </c>
      <c r="AA9" s="317">
        <v>13598</v>
      </c>
    </row>
    <row r="10" spans="1:27" s="23" customFormat="1" ht="11.25" customHeight="1">
      <c r="A10" s="13"/>
      <c r="B10" s="8" t="s">
        <v>239</v>
      </c>
      <c r="C10" s="259">
        <v>-943</v>
      </c>
      <c r="D10" s="259">
        <v>-957</v>
      </c>
      <c r="E10" s="259">
        <v>-998</v>
      </c>
      <c r="F10" s="259">
        <v>-985</v>
      </c>
      <c r="G10" s="316">
        <v>-3883</v>
      </c>
      <c r="H10" s="259">
        <v>-915</v>
      </c>
      <c r="I10" s="259">
        <v>-971</v>
      </c>
      <c r="J10" s="259">
        <v>-1021</v>
      </c>
      <c r="K10" s="259">
        <v>-1013</v>
      </c>
      <c r="L10" s="316">
        <v>-3920</v>
      </c>
      <c r="M10" s="259">
        <v>-934</v>
      </c>
      <c r="N10" s="259">
        <v>-986</v>
      </c>
      <c r="O10" s="259">
        <v>-990</v>
      </c>
      <c r="P10" s="259">
        <v>-1061</v>
      </c>
      <c r="Q10" s="316">
        <v>-3971</v>
      </c>
      <c r="R10" s="259">
        <v>-1001</v>
      </c>
      <c r="S10" s="259">
        <v>-1004</v>
      </c>
      <c r="T10" s="259">
        <v>-1054</v>
      </c>
      <c r="U10" s="259">
        <v>-1066</v>
      </c>
      <c r="V10" s="316">
        <v>-4125</v>
      </c>
      <c r="W10" s="259">
        <v>-1037</v>
      </c>
      <c r="X10" s="259">
        <v>-983</v>
      </c>
      <c r="Y10" s="259">
        <v>-1140</v>
      </c>
      <c r="Z10" s="259">
        <v>-1167</v>
      </c>
      <c r="AA10" s="316">
        <v>-4327</v>
      </c>
    </row>
    <row r="11" spans="1:27" s="23" customFormat="1" ht="11.25" customHeight="1">
      <c r="A11" s="13"/>
      <c r="B11" s="8" t="s">
        <v>240</v>
      </c>
      <c r="C11" s="259">
        <v>-354</v>
      </c>
      <c r="D11" s="259">
        <v>-372</v>
      </c>
      <c r="E11" s="259">
        <v>-334</v>
      </c>
      <c r="F11" s="259">
        <v>-391</v>
      </c>
      <c r="G11" s="316">
        <v>-1451</v>
      </c>
      <c r="H11" s="259">
        <v>-346</v>
      </c>
      <c r="I11" s="259">
        <v>-366</v>
      </c>
      <c r="J11" s="259">
        <v>-383</v>
      </c>
      <c r="K11" s="259">
        <v>-417</v>
      </c>
      <c r="L11" s="316">
        <v>-1512</v>
      </c>
      <c r="M11" s="259">
        <v>-388</v>
      </c>
      <c r="N11" s="259">
        <v>-402</v>
      </c>
      <c r="O11" s="259">
        <v>-332</v>
      </c>
      <c r="P11" s="259">
        <v>-430</v>
      </c>
      <c r="Q11" s="316">
        <v>-1552</v>
      </c>
      <c r="R11" s="259">
        <v>-362</v>
      </c>
      <c r="S11" s="259">
        <v>-370</v>
      </c>
      <c r="T11" s="259">
        <v>-323</v>
      </c>
      <c r="U11" s="259">
        <v>-371</v>
      </c>
      <c r="V11" s="316">
        <v>-1426</v>
      </c>
      <c r="W11" s="259">
        <v>-367</v>
      </c>
      <c r="X11" s="259">
        <v>-369</v>
      </c>
      <c r="Y11" s="259">
        <v>-359</v>
      </c>
      <c r="Z11" s="259">
        <v>-442</v>
      </c>
      <c r="AA11" s="316">
        <v>-1537</v>
      </c>
    </row>
    <row r="12" spans="1:27" s="23" customFormat="1" ht="11.25" customHeight="1">
      <c r="A12" s="13"/>
      <c r="B12" s="8" t="s">
        <v>217</v>
      </c>
      <c r="C12" s="259">
        <v>73</v>
      </c>
      <c r="D12" s="259">
        <v>173</v>
      </c>
      <c r="E12" s="259">
        <v>103</v>
      </c>
      <c r="F12" s="259">
        <v>222</v>
      </c>
      <c r="G12" s="316">
        <v>571</v>
      </c>
      <c r="H12" s="259">
        <v>303</v>
      </c>
      <c r="I12" s="259">
        <v>129</v>
      </c>
      <c r="J12" s="259">
        <v>86</v>
      </c>
      <c r="K12" s="259">
        <v>248</v>
      </c>
      <c r="L12" s="316">
        <v>766</v>
      </c>
      <c r="M12" s="259">
        <v>81</v>
      </c>
      <c r="N12" s="259">
        <v>116</v>
      </c>
      <c r="O12" s="259">
        <v>75</v>
      </c>
      <c r="P12" s="259">
        <v>148</v>
      </c>
      <c r="Q12" s="316">
        <v>420</v>
      </c>
      <c r="R12" s="259">
        <v>198</v>
      </c>
      <c r="S12" s="259">
        <v>718</v>
      </c>
      <c r="T12" s="259">
        <v>444</v>
      </c>
      <c r="U12" s="259">
        <v>803</v>
      </c>
      <c r="V12" s="316">
        <v>2163</v>
      </c>
      <c r="W12" s="259">
        <v>249</v>
      </c>
      <c r="X12" s="259">
        <v>612</v>
      </c>
      <c r="Y12" s="259">
        <v>146</v>
      </c>
      <c r="Z12" s="259">
        <v>236</v>
      </c>
      <c r="AA12" s="316">
        <v>1243</v>
      </c>
    </row>
    <row r="13" spans="1:27" s="23" customFormat="1" ht="11.25" customHeight="1">
      <c r="A13" s="13"/>
      <c r="B13" s="8" t="s">
        <v>218</v>
      </c>
      <c r="C13" s="259">
        <v>-68</v>
      </c>
      <c r="D13" s="259">
        <v>-141</v>
      </c>
      <c r="E13" s="259">
        <v>-113</v>
      </c>
      <c r="F13" s="259">
        <v>-392</v>
      </c>
      <c r="G13" s="316">
        <v>-714</v>
      </c>
      <c r="H13" s="259">
        <v>-102</v>
      </c>
      <c r="I13" s="259">
        <v>-5118</v>
      </c>
      <c r="J13" s="259">
        <v>-79</v>
      </c>
      <c r="K13" s="259">
        <v>-625</v>
      </c>
      <c r="L13" s="316">
        <v>-5924</v>
      </c>
      <c r="M13" s="259">
        <v>-62</v>
      </c>
      <c r="N13" s="259">
        <v>-534</v>
      </c>
      <c r="O13" s="259">
        <v>-177</v>
      </c>
      <c r="P13" s="259">
        <v>-581</v>
      </c>
      <c r="Q13" s="316">
        <v>-1354</v>
      </c>
      <c r="R13" s="259">
        <v>-81</v>
      </c>
      <c r="S13" s="259">
        <v>-84</v>
      </c>
      <c r="T13" s="259">
        <v>-95</v>
      </c>
      <c r="U13" s="259">
        <v>-447</v>
      </c>
      <c r="V13" s="316">
        <v>-707</v>
      </c>
      <c r="W13" s="259">
        <v>-64</v>
      </c>
      <c r="X13" s="259">
        <v>-69</v>
      </c>
      <c r="Y13" s="259">
        <v>-105</v>
      </c>
      <c r="Z13" s="259">
        <v>-330</v>
      </c>
      <c r="AA13" s="316">
        <v>-568</v>
      </c>
    </row>
    <row r="14" spans="1:27" s="23" customFormat="1" ht="11.25" customHeight="1">
      <c r="A14" s="13"/>
      <c r="B14" s="8" t="s">
        <v>220</v>
      </c>
      <c r="C14" s="259">
        <v>10</v>
      </c>
      <c r="D14" s="259">
        <v>4</v>
      </c>
      <c r="E14" s="259">
        <v>20</v>
      </c>
      <c r="F14" s="259">
        <v>6</v>
      </c>
      <c r="G14" s="316">
        <v>40</v>
      </c>
      <c r="H14" s="259">
        <v>16</v>
      </c>
      <c r="I14" s="259">
        <v>21</v>
      </c>
      <c r="J14" s="259">
        <v>23</v>
      </c>
      <c r="K14" s="259">
        <v>-3</v>
      </c>
      <c r="L14" s="316">
        <v>57</v>
      </c>
      <c r="M14" s="259">
        <v>31</v>
      </c>
      <c r="N14" s="259">
        <v>73</v>
      </c>
      <c r="O14" s="259">
        <v>85</v>
      </c>
      <c r="P14" s="259">
        <v>64</v>
      </c>
      <c r="Q14" s="316">
        <v>253</v>
      </c>
      <c r="R14" s="259">
        <v>85</v>
      </c>
      <c r="S14" s="259">
        <v>99</v>
      </c>
      <c r="T14" s="259">
        <v>68</v>
      </c>
      <c r="U14" s="259">
        <v>45</v>
      </c>
      <c r="V14" s="316">
        <v>297</v>
      </c>
      <c r="W14" s="259">
        <v>69</v>
      </c>
      <c r="X14" s="259">
        <v>55</v>
      </c>
      <c r="Y14" s="259">
        <v>62</v>
      </c>
      <c r="Z14" s="259">
        <v>62</v>
      </c>
      <c r="AA14" s="316">
        <v>248</v>
      </c>
    </row>
    <row r="15" spans="1:27" s="23" customFormat="1" ht="11.25" customHeight="1">
      <c r="A15" s="13"/>
      <c r="B15" s="165" t="s">
        <v>226</v>
      </c>
      <c r="C15" s="260">
        <v>334</v>
      </c>
      <c r="D15" s="260">
        <v>-140</v>
      </c>
      <c r="E15" s="260">
        <v>601</v>
      </c>
      <c r="F15" s="260">
        <v>-488</v>
      </c>
      <c r="G15" s="317">
        <v>307</v>
      </c>
      <c r="H15" s="260">
        <v>254</v>
      </c>
      <c r="I15" s="260">
        <v>-4817</v>
      </c>
      <c r="J15" s="260">
        <v>1001</v>
      </c>
      <c r="K15" s="260">
        <v>-1149</v>
      </c>
      <c r="L15" s="317">
        <v>-4711</v>
      </c>
      <c r="M15" s="260">
        <v>1210</v>
      </c>
      <c r="N15" s="260">
        <v>2163</v>
      </c>
      <c r="O15" s="260">
        <v>1156</v>
      </c>
      <c r="P15" s="260">
        <v>-189</v>
      </c>
      <c r="Q15" s="317">
        <v>4340</v>
      </c>
      <c r="R15" s="260">
        <v>478</v>
      </c>
      <c r="S15" s="260">
        <v>2491</v>
      </c>
      <c r="T15" s="260">
        <v>1774</v>
      </c>
      <c r="U15" s="260">
        <v>2789</v>
      </c>
      <c r="V15" s="317">
        <v>7532</v>
      </c>
      <c r="W15" s="260">
        <v>2276</v>
      </c>
      <c r="X15" s="260">
        <v>2120</v>
      </c>
      <c r="Y15" s="260">
        <v>2274</v>
      </c>
      <c r="Z15" s="260">
        <v>1987</v>
      </c>
      <c r="AA15" s="317">
        <v>8657</v>
      </c>
    </row>
    <row r="16" spans="1:27" s="23" customFormat="1" ht="11.25" customHeight="1">
      <c r="A16" s="13"/>
      <c r="B16" s="8" t="s">
        <v>241</v>
      </c>
      <c r="C16" s="259">
        <v>117</v>
      </c>
      <c r="D16" s="259">
        <v>105</v>
      </c>
      <c r="E16" s="259">
        <v>376</v>
      </c>
      <c r="F16" s="259">
        <v>178</v>
      </c>
      <c r="G16" s="316">
        <v>460</v>
      </c>
      <c r="H16" s="259">
        <v>48</v>
      </c>
      <c r="I16" s="259">
        <v>34</v>
      </c>
      <c r="J16" s="259">
        <v>132</v>
      </c>
      <c r="K16" s="259">
        <v>140</v>
      </c>
      <c r="L16" s="316">
        <v>354</v>
      </c>
      <c r="M16" s="259">
        <v>89</v>
      </c>
      <c r="N16" s="259">
        <v>70</v>
      </c>
      <c r="O16" s="259">
        <v>101</v>
      </c>
      <c r="P16" s="259">
        <v>130</v>
      </c>
      <c r="Q16" s="316">
        <v>390</v>
      </c>
      <c r="R16" s="259">
        <v>45</v>
      </c>
      <c r="S16" s="259">
        <v>54</v>
      </c>
      <c r="T16" s="259">
        <v>194</v>
      </c>
      <c r="U16" s="259">
        <v>123</v>
      </c>
      <c r="V16" s="316">
        <v>248</v>
      </c>
      <c r="W16" s="259">
        <v>679</v>
      </c>
      <c r="X16" s="259">
        <v>201</v>
      </c>
      <c r="Y16" s="259">
        <v>214</v>
      </c>
      <c r="Z16" s="259">
        <v>733</v>
      </c>
      <c r="AA16" s="316">
        <v>1760</v>
      </c>
    </row>
    <row r="17" spans="1:27" s="23" customFormat="1" ht="11.25" customHeight="1">
      <c r="A17" s="13"/>
      <c r="B17" s="8" t="s">
        <v>242</v>
      </c>
      <c r="C17" s="259">
        <v>-338</v>
      </c>
      <c r="D17" s="259">
        <v>-230</v>
      </c>
      <c r="E17" s="259">
        <v>-171</v>
      </c>
      <c r="F17" s="259">
        <v>-187</v>
      </c>
      <c r="G17" s="316">
        <v>-610</v>
      </c>
      <c r="H17" s="259">
        <v>-148</v>
      </c>
      <c r="I17" s="259">
        <v>-947</v>
      </c>
      <c r="J17" s="259">
        <v>-389</v>
      </c>
      <c r="K17" s="259">
        <v>-405</v>
      </c>
      <c r="L17" s="316">
        <v>-1889</v>
      </c>
      <c r="M17" s="259">
        <v>-265</v>
      </c>
      <c r="N17" s="259">
        <v>-282</v>
      </c>
      <c r="O17" s="259">
        <v>-202</v>
      </c>
      <c r="P17" s="259">
        <v>-283</v>
      </c>
      <c r="Q17" s="316">
        <v>-1032</v>
      </c>
      <c r="R17" s="259">
        <v>-89</v>
      </c>
      <c r="S17" s="259">
        <v>-509</v>
      </c>
      <c r="T17" s="259">
        <v>-41</v>
      </c>
      <c r="U17" s="259">
        <v>-422</v>
      </c>
      <c r="V17" s="316">
        <v>-893</v>
      </c>
      <c r="W17" s="259">
        <v>-416</v>
      </c>
      <c r="X17" s="259">
        <v>-198</v>
      </c>
      <c r="Y17" s="259">
        <v>-428</v>
      </c>
      <c r="Z17" s="259">
        <v>-725</v>
      </c>
      <c r="AA17" s="316">
        <v>-1700</v>
      </c>
    </row>
    <row r="18" spans="1:27" s="150" customFormat="1" ht="11.25" customHeight="1">
      <c r="A18" s="159"/>
      <c r="B18" s="164" t="s">
        <v>243</v>
      </c>
      <c r="C18" s="261">
        <v>-221</v>
      </c>
      <c r="D18" s="261">
        <v>-125</v>
      </c>
      <c r="E18" s="261">
        <v>205</v>
      </c>
      <c r="F18" s="261">
        <v>-9</v>
      </c>
      <c r="G18" s="318">
        <v>-150</v>
      </c>
      <c r="H18" s="261">
        <v>-100</v>
      </c>
      <c r="I18" s="261">
        <v>-913</v>
      </c>
      <c r="J18" s="261">
        <v>-257</v>
      </c>
      <c r="K18" s="261">
        <v>-265</v>
      </c>
      <c r="L18" s="318">
        <v>-1535</v>
      </c>
      <c r="M18" s="261">
        <v>-176</v>
      </c>
      <c r="N18" s="261">
        <v>-212</v>
      </c>
      <c r="O18" s="261">
        <v>-101</v>
      </c>
      <c r="P18" s="261">
        <v>-153</v>
      </c>
      <c r="Q18" s="318">
        <v>-642</v>
      </c>
      <c r="R18" s="261">
        <v>-44</v>
      </c>
      <c r="S18" s="261">
        <v>-455</v>
      </c>
      <c r="T18" s="261">
        <v>153</v>
      </c>
      <c r="U18" s="261">
        <v>-299</v>
      </c>
      <c r="V18" s="318">
        <v>-645</v>
      </c>
      <c r="W18" s="261">
        <v>263</v>
      </c>
      <c r="X18" s="261">
        <v>3</v>
      </c>
      <c r="Y18" s="261">
        <v>-214</v>
      </c>
      <c r="Z18" s="261">
        <v>8</v>
      </c>
      <c r="AA18" s="318">
        <v>60</v>
      </c>
    </row>
    <row r="19" spans="1:27" s="23" customFormat="1" ht="11.25" customHeight="1">
      <c r="A19" s="13"/>
      <c r="B19" s="165" t="s">
        <v>244</v>
      </c>
      <c r="C19" s="260">
        <v>113</v>
      </c>
      <c r="D19" s="260">
        <v>-265</v>
      </c>
      <c r="E19" s="260">
        <v>806</v>
      </c>
      <c r="F19" s="260">
        <v>-497</v>
      </c>
      <c r="G19" s="317">
        <v>157</v>
      </c>
      <c r="H19" s="260">
        <v>154</v>
      </c>
      <c r="I19" s="260">
        <v>-5730</v>
      </c>
      <c r="J19" s="260">
        <v>744</v>
      </c>
      <c r="K19" s="260">
        <v>-1414</v>
      </c>
      <c r="L19" s="317">
        <v>-6246</v>
      </c>
      <c r="M19" s="260">
        <v>1034</v>
      </c>
      <c r="N19" s="260">
        <v>1951</v>
      </c>
      <c r="O19" s="260">
        <v>1055</v>
      </c>
      <c r="P19" s="260">
        <v>-342</v>
      </c>
      <c r="Q19" s="317">
        <v>3698</v>
      </c>
      <c r="R19" s="260">
        <v>434</v>
      </c>
      <c r="S19" s="260">
        <v>2036</v>
      </c>
      <c r="T19" s="260">
        <v>1927</v>
      </c>
      <c r="U19" s="260">
        <v>2490</v>
      </c>
      <c r="V19" s="317">
        <v>6887</v>
      </c>
      <c r="W19" s="260">
        <v>2539</v>
      </c>
      <c r="X19" s="260">
        <v>2123</v>
      </c>
      <c r="Y19" s="260">
        <v>2060</v>
      </c>
      <c r="Z19" s="260">
        <v>1995</v>
      </c>
      <c r="AA19" s="317">
        <v>8717</v>
      </c>
    </row>
    <row r="20" spans="1:27" s="23" customFormat="1" ht="11.25" customHeight="1" thickBot="1">
      <c r="A20" s="13"/>
      <c r="B20" s="167" t="s">
        <v>245</v>
      </c>
      <c r="C20" s="262">
        <v>32</v>
      </c>
      <c r="D20" s="262">
        <v>36</v>
      </c>
      <c r="E20" s="262">
        <v>-154</v>
      </c>
      <c r="F20" s="262">
        <v>19</v>
      </c>
      <c r="G20" s="319">
        <v>-67</v>
      </c>
      <c r="H20" s="262">
        <v>-28</v>
      </c>
      <c r="I20" s="262">
        <v>340</v>
      </c>
      <c r="J20" s="262">
        <v>-129</v>
      </c>
      <c r="K20" s="262">
        <v>235</v>
      </c>
      <c r="L20" s="319">
        <v>418</v>
      </c>
      <c r="M20" s="262">
        <v>-166</v>
      </c>
      <c r="N20" s="262">
        <v>-402</v>
      </c>
      <c r="O20" s="262">
        <v>-170</v>
      </c>
      <c r="P20" s="262">
        <v>273</v>
      </c>
      <c r="Q20" s="319">
        <v>-465</v>
      </c>
      <c r="R20" s="262">
        <v>-98</v>
      </c>
      <c r="S20" s="262">
        <v>-244</v>
      </c>
      <c r="T20" s="262">
        <v>-358</v>
      </c>
      <c r="U20" s="262">
        <v>-447</v>
      </c>
      <c r="V20" s="319">
        <v>-1147</v>
      </c>
      <c r="W20" s="262">
        <v>-451</v>
      </c>
      <c r="X20" s="262">
        <v>-369</v>
      </c>
      <c r="Y20" s="262">
        <v>-363</v>
      </c>
      <c r="Z20" s="262">
        <v>-361</v>
      </c>
      <c r="AA20" s="319">
        <v>-1544</v>
      </c>
    </row>
    <row r="21" spans="1:27" s="23" customFormat="1" ht="11.25" customHeight="1" thickBot="1">
      <c r="A21" s="13"/>
      <c r="B21" s="163" t="s">
        <v>246</v>
      </c>
      <c r="C21" s="263">
        <v>145</v>
      </c>
      <c r="D21" s="263">
        <v>-229</v>
      </c>
      <c r="E21" s="263">
        <v>652</v>
      </c>
      <c r="F21" s="263">
        <v>-478</v>
      </c>
      <c r="G21" s="320">
        <v>90</v>
      </c>
      <c r="H21" s="263">
        <v>126</v>
      </c>
      <c r="I21" s="263">
        <v>-5390</v>
      </c>
      <c r="J21" s="263">
        <v>615</v>
      </c>
      <c r="K21" s="263">
        <v>-1179</v>
      </c>
      <c r="L21" s="320">
        <v>-5828</v>
      </c>
      <c r="M21" s="263">
        <v>868</v>
      </c>
      <c r="N21" s="263">
        <v>1549</v>
      </c>
      <c r="O21" s="263">
        <v>885</v>
      </c>
      <c r="P21" s="263">
        <v>-69</v>
      </c>
      <c r="Q21" s="320">
        <v>3233</v>
      </c>
      <c r="R21" s="263">
        <v>336</v>
      </c>
      <c r="S21" s="263">
        <v>1792</v>
      </c>
      <c r="T21" s="263">
        <v>1569</v>
      </c>
      <c r="U21" s="263">
        <v>2043</v>
      </c>
      <c r="V21" s="320">
        <v>5740</v>
      </c>
      <c r="W21" s="263">
        <v>2088</v>
      </c>
      <c r="X21" s="263">
        <v>1754</v>
      </c>
      <c r="Y21" s="263">
        <v>1697</v>
      </c>
      <c r="Z21" s="263">
        <v>1634</v>
      </c>
      <c r="AA21" s="320">
        <v>7173</v>
      </c>
    </row>
    <row r="22" spans="1:27" s="149" customFormat="1" ht="3.75" customHeight="1">
      <c r="A22" s="151"/>
      <c r="B22" s="170"/>
      <c r="C22" s="264"/>
      <c r="D22" s="264"/>
      <c r="E22" s="264"/>
      <c r="F22" s="264"/>
      <c r="G22" s="321"/>
      <c r="H22" s="264"/>
      <c r="I22" s="264"/>
      <c r="J22" s="264"/>
      <c r="K22" s="264"/>
      <c r="L22" s="321"/>
      <c r="M22" s="264"/>
      <c r="N22" s="264"/>
      <c r="O22" s="264"/>
      <c r="P22" s="264"/>
      <c r="Q22" s="321"/>
      <c r="R22" s="264"/>
      <c r="S22" s="264"/>
      <c r="T22" s="264"/>
      <c r="U22" s="264"/>
      <c r="V22" s="321"/>
      <c r="W22" s="264"/>
      <c r="X22" s="264"/>
      <c r="Y22" s="264"/>
      <c r="Z22" s="264"/>
      <c r="AA22" s="321"/>
    </row>
    <row r="23" spans="1:27" s="150" customFormat="1" ht="11.25" customHeight="1">
      <c r="A23" s="159"/>
      <c r="B23" s="160" t="s">
        <v>247</v>
      </c>
      <c r="C23" s="259"/>
      <c r="D23" s="259"/>
      <c r="E23" s="259"/>
      <c r="F23" s="259"/>
      <c r="G23" s="316"/>
      <c r="H23" s="259"/>
      <c r="I23" s="259"/>
      <c r="J23" s="259"/>
      <c r="K23" s="259"/>
      <c r="L23" s="316"/>
      <c r="M23" s="259"/>
      <c r="N23" s="259"/>
      <c r="O23" s="259"/>
      <c r="P23" s="259"/>
      <c r="Q23" s="316"/>
      <c r="R23" s="259"/>
      <c r="S23" s="259"/>
      <c r="T23" s="259"/>
      <c r="U23" s="259"/>
      <c r="V23" s="316"/>
      <c r="W23" s="259"/>
      <c r="X23" s="259"/>
      <c r="Y23" s="259"/>
      <c r="Z23" s="259"/>
      <c r="AA23" s="316"/>
    </row>
    <row r="24" spans="1:27" s="23" customFormat="1" ht="11.25" customHeight="1">
      <c r="A24" s="13"/>
      <c r="B24" s="160" t="s">
        <v>248</v>
      </c>
      <c r="C24" s="265">
        <v>-7</v>
      </c>
      <c r="D24" s="265">
        <v>-2</v>
      </c>
      <c r="E24" s="265">
        <v>-1</v>
      </c>
      <c r="F24" s="265">
        <v>4</v>
      </c>
      <c r="G24" s="322">
        <v>-6</v>
      </c>
      <c r="H24" s="265">
        <v>0</v>
      </c>
      <c r="I24" s="265">
        <v>0</v>
      </c>
      <c r="J24" s="265">
        <v>0</v>
      </c>
      <c r="K24" s="265">
        <v>-16</v>
      </c>
      <c r="L24" s="322">
        <v>-16</v>
      </c>
      <c r="M24" s="265">
        <v>0</v>
      </c>
      <c r="N24" s="265">
        <v>0</v>
      </c>
      <c r="O24" s="265">
        <v>0</v>
      </c>
      <c r="P24" s="265">
        <v>3</v>
      </c>
      <c r="Q24" s="322">
        <v>3</v>
      </c>
      <c r="R24" s="265">
        <v>0</v>
      </c>
      <c r="S24" s="265">
        <v>0</v>
      </c>
      <c r="T24" s="265">
        <v>0</v>
      </c>
      <c r="U24" s="265">
        <v>-4</v>
      </c>
      <c r="V24" s="322">
        <v>-4</v>
      </c>
      <c r="W24" s="265">
        <v>0</v>
      </c>
      <c r="X24" s="265">
        <v>0</v>
      </c>
      <c r="Y24" s="265">
        <v>0</v>
      </c>
      <c r="Z24" s="265">
        <v>-13</v>
      </c>
      <c r="AA24" s="322">
        <v>-13</v>
      </c>
    </row>
    <row r="25" spans="1:27" s="23" customFormat="1" ht="11.25" customHeight="1">
      <c r="A25" s="13"/>
      <c r="B25" s="533" t="s">
        <v>394</v>
      </c>
      <c r="C25" s="266">
        <v>-9</v>
      </c>
      <c r="D25" s="266">
        <v>-2</v>
      </c>
      <c r="E25" s="266">
        <v>-1</v>
      </c>
      <c r="F25" s="266">
        <v>0</v>
      </c>
      <c r="G25" s="323">
        <v>-12</v>
      </c>
      <c r="H25" s="266">
        <v>0</v>
      </c>
      <c r="I25" s="266">
        <v>0</v>
      </c>
      <c r="J25" s="266">
        <v>0</v>
      </c>
      <c r="K25" s="266">
        <v>0</v>
      </c>
      <c r="L25" s="323">
        <v>0</v>
      </c>
      <c r="M25" s="266">
        <v>0</v>
      </c>
      <c r="N25" s="266">
        <v>0</v>
      </c>
      <c r="O25" s="266">
        <v>0</v>
      </c>
      <c r="P25" s="266">
        <v>0</v>
      </c>
      <c r="Q25" s="323">
        <v>0</v>
      </c>
      <c r="R25" s="266">
        <v>0</v>
      </c>
      <c r="S25" s="266">
        <v>0</v>
      </c>
      <c r="T25" s="266">
        <v>0</v>
      </c>
      <c r="U25" s="266">
        <v>6</v>
      </c>
      <c r="V25" s="323">
        <v>6</v>
      </c>
      <c r="W25" s="266">
        <v>0</v>
      </c>
      <c r="X25" s="266">
        <v>0</v>
      </c>
      <c r="Y25" s="266">
        <v>0</v>
      </c>
      <c r="Z25" s="266">
        <v>0</v>
      </c>
      <c r="AA25" s="323">
        <v>0</v>
      </c>
    </row>
    <row r="26" spans="1:27" s="23" customFormat="1" ht="11.25" customHeight="1">
      <c r="A26" s="13"/>
      <c r="B26" s="174" t="s">
        <v>391</v>
      </c>
      <c r="C26" s="266">
        <v>0</v>
      </c>
      <c r="D26" s="266">
        <v>0</v>
      </c>
      <c r="E26" s="266">
        <v>0</v>
      </c>
      <c r="F26" s="266">
        <v>4</v>
      </c>
      <c r="G26" s="323">
        <v>4</v>
      </c>
      <c r="H26" s="266">
        <v>0</v>
      </c>
      <c r="I26" s="266">
        <v>0</v>
      </c>
      <c r="J26" s="266">
        <v>0</v>
      </c>
      <c r="K26" s="266">
        <v>-20</v>
      </c>
      <c r="L26" s="323">
        <v>-20</v>
      </c>
      <c r="M26" s="266">
        <v>0</v>
      </c>
      <c r="N26" s="266">
        <v>0</v>
      </c>
      <c r="O26" s="266">
        <v>0</v>
      </c>
      <c r="P26" s="266">
        <v>4</v>
      </c>
      <c r="Q26" s="323">
        <v>4</v>
      </c>
      <c r="R26" s="266">
        <v>0</v>
      </c>
      <c r="S26" s="266">
        <v>0</v>
      </c>
      <c r="T26" s="266">
        <v>0</v>
      </c>
      <c r="U26" s="266">
        <v>-10</v>
      </c>
      <c r="V26" s="323">
        <v>-10</v>
      </c>
      <c r="W26" s="266">
        <v>0</v>
      </c>
      <c r="X26" s="266">
        <v>0</v>
      </c>
      <c r="Y26" s="266">
        <v>0</v>
      </c>
      <c r="Z26" s="266">
        <v>-15</v>
      </c>
      <c r="AA26" s="323">
        <v>-15</v>
      </c>
    </row>
    <row r="27" spans="1:27" s="150" customFormat="1" ht="11.25" customHeight="1">
      <c r="A27" s="159"/>
      <c r="B27" s="174" t="s">
        <v>392</v>
      </c>
      <c r="C27" s="266">
        <v>2</v>
      </c>
      <c r="D27" s="266">
        <v>0</v>
      </c>
      <c r="E27" s="266">
        <v>0</v>
      </c>
      <c r="F27" s="266">
        <v>0</v>
      </c>
      <c r="G27" s="323">
        <v>2</v>
      </c>
      <c r="H27" s="266">
        <v>0</v>
      </c>
      <c r="I27" s="266">
        <v>0</v>
      </c>
      <c r="J27" s="266">
        <v>0</v>
      </c>
      <c r="K27" s="266">
        <v>4</v>
      </c>
      <c r="L27" s="323">
        <v>4</v>
      </c>
      <c r="M27" s="266">
        <v>0</v>
      </c>
      <c r="N27" s="266">
        <v>0</v>
      </c>
      <c r="O27" s="266">
        <v>0</v>
      </c>
      <c r="P27" s="266">
        <v>-1</v>
      </c>
      <c r="Q27" s="323">
        <v>-1</v>
      </c>
      <c r="R27" s="266">
        <v>0</v>
      </c>
      <c r="S27" s="266">
        <v>0</v>
      </c>
      <c r="T27" s="266">
        <v>0</v>
      </c>
      <c r="U27" s="266">
        <v>0</v>
      </c>
      <c r="V27" s="323">
        <v>0</v>
      </c>
      <c r="W27" s="266">
        <v>0</v>
      </c>
      <c r="X27" s="266">
        <v>0</v>
      </c>
      <c r="Y27" s="266">
        <v>0</v>
      </c>
      <c r="Z27" s="266">
        <v>2</v>
      </c>
      <c r="AA27" s="323">
        <v>2</v>
      </c>
    </row>
    <row r="28" spans="1:27" s="23" customFormat="1" ht="11.25" customHeight="1">
      <c r="A28" s="13"/>
      <c r="B28" s="160" t="s">
        <v>393</v>
      </c>
      <c r="C28" s="265">
        <v>120</v>
      </c>
      <c r="D28" s="265">
        <v>73</v>
      </c>
      <c r="E28" s="265">
        <v>-48</v>
      </c>
      <c r="F28" s="265">
        <v>-339</v>
      </c>
      <c r="G28" s="322">
        <v>-194</v>
      </c>
      <c r="H28" s="265">
        <v>-65</v>
      </c>
      <c r="I28" s="265">
        <v>590</v>
      </c>
      <c r="J28" s="265">
        <v>-67</v>
      </c>
      <c r="K28" s="265">
        <v>-1113</v>
      </c>
      <c r="L28" s="322">
        <v>-655</v>
      </c>
      <c r="M28" s="265">
        <v>100</v>
      </c>
      <c r="N28" s="265">
        <v>210</v>
      </c>
      <c r="O28" s="265">
        <v>809</v>
      </c>
      <c r="P28" s="265">
        <v>208</v>
      </c>
      <c r="Q28" s="322">
        <v>1327</v>
      </c>
      <c r="R28" s="265">
        <v>-120</v>
      </c>
      <c r="S28" s="265">
        <v>257</v>
      </c>
      <c r="T28" s="265">
        <v>-80</v>
      </c>
      <c r="U28" s="265">
        <v>164</v>
      </c>
      <c r="V28" s="322">
        <v>221</v>
      </c>
      <c r="W28" s="265">
        <v>76</v>
      </c>
      <c r="X28" s="265">
        <v>108</v>
      </c>
      <c r="Y28" s="265">
        <v>187</v>
      </c>
      <c r="Z28" s="265">
        <v>-235</v>
      </c>
      <c r="AA28" s="322">
        <v>136</v>
      </c>
    </row>
    <row r="29" spans="1:27" s="23" customFormat="1" ht="11.25" customHeight="1">
      <c r="A29" s="13"/>
      <c r="B29" s="520" t="s">
        <v>395</v>
      </c>
      <c r="C29" s="266">
        <v>23</v>
      </c>
      <c r="D29" s="266">
        <v>-109</v>
      </c>
      <c r="E29" s="266">
        <v>188</v>
      </c>
      <c r="F29" s="266">
        <v>158</v>
      </c>
      <c r="G29" s="323">
        <v>260</v>
      </c>
      <c r="H29" s="266">
        <v>-100</v>
      </c>
      <c r="I29" s="266">
        <v>-125</v>
      </c>
      <c r="J29" s="266">
        <v>-100</v>
      </c>
      <c r="K29" s="266">
        <v>-1433</v>
      </c>
      <c r="L29" s="323">
        <v>-1758</v>
      </c>
      <c r="M29" s="266">
        <v>296</v>
      </c>
      <c r="N29" s="266">
        <v>28</v>
      </c>
      <c r="O29" s="266">
        <v>1008</v>
      </c>
      <c r="P29" s="266">
        <v>198</v>
      </c>
      <c r="Q29" s="323">
        <v>1530</v>
      </c>
      <c r="R29" s="266">
        <v>-131</v>
      </c>
      <c r="S29" s="266">
        <v>-213</v>
      </c>
      <c r="T29" s="266">
        <v>277</v>
      </c>
      <c r="U29" s="266">
        <v>-329</v>
      </c>
      <c r="V29" s="323">
        <v>-396</v>
      </c>
      <c r="W29" s="266">
        <v>832</v>
      </c>
      <c r="X29" s="266">
        <v>41</v>
      </c>
      <c r="Y29" s="266">
        <v>-86</v>
      </c>
      <c r="Z29" s="266">
        <v>142</v>
      </c>
      <c r="AA29" s="323">
        <v>929</v>
      </c>
    </row>
    <row r="30" spans="1:27" s="23" customFormat="1" ht="11.25" customHeight="1">
      <c r="A30" s="13"/>
      <c r="B30" s="174" t="s">
        <v>449</v>
      </c>
      <c r="C30" s="266">
        <v>101</v>
      </c>
      <c r="D30" s="266">
        <v>162</v>
      </c>
      <c r="E30" s="266">
        <v>-201</v>
      </c>
      <c r="F30" s="266">
        <v>-467</v>
      </c>
      <c r="G30" s="323">
        <v>-405</v>
      </c>
      <c r="H30" s="266">
        <v>16</v>
      </c>
      <c r="I30" s="266">
        <v>691</v>
      </c>
      <c r="J30" s="266">
        <v>14</v>
      </c>
      <c r="K30" s="266">
        <v>48</v>
      </c>
      <c r="L30" s="323">
        <v>769</v>
      </c>
      <c r="M30" s="266">
        <v>-140</v>
      </c>
      <c r="N30" s="266">
        <v>188</v>
      </c>
      <c r="O30" s="266">
        <v>-7</v>
      </c>
      <c r="P30" s="266">
        <v>47</v>
      </c>
      <c r="Q30" s="323">
        <v>88</v>
      </c>
      <c r="R30" s="266">
        <v>-14</v>
      </c>
      <c r="S30" s="266">
        <v>430</v>
      </c>
      <c r="T30" s="266">
        <v>-300</v>
      </c>
      <c r="U30" s="266">
        <v>426</v>
      </c>
      <c r="V30" s="323">
        <v>542</v>
      </c>
      <c r="W30" s="266">
        <v>-598</v>
      </c>
      <c r="X30" s="266">
        <v>78</v>
      </c>
      <c r="Y30" s="266">
        <v>253</v>
      </c>
      <c r="Z30" s="266">
        <v>-351</v>
      </c>
      <c r="AA30" s="323">
        <v>-618</v>
      </c>
    </row>
    <row r="31" spans="1:27" s="23" customFormat="1" ht="11.25" customHeight="1">
      <c r="A31" s="13"/>
      <c r="B31" s="175" t="s">
        <v>392</v>
      </c>
      <c r="C31" s="267">
        <v>-4</v>
      </c>
      <c r="D31" s="267">
        <v>20</v>
      </c>
      <c r="E31" s="267">
        <v>-35</v>
      </c>
      <c r="F31" s="267">
        <v>-30</v>
      </c>
      <c r="G31" s="324">
        <v>-49</v>
      </c>
      <c r="H31" s="267">
        <v>19</v>
      </c>
      <c r="I31" s="267">
        <v>24</v>
      </c>
      <c r="J31" s="267">
        <v>19</v>
      </c>
      <c r="K31" s="267">
        <v>272</v>
      </c>
      <c r="L31" s="324">
        <v>334</v>
      </c>
      <c r="M31" s="267">
        <v>-56</v>
      </c>
      <c r="N31" s="267">
        <v>-6</v>
      </c>
      <c r="O31" s="267">
        <v>-192</v>
      </c>
      <c r="P31" s="267">
        <v>-37</v>
      </c>
      <c r="Q31" s="324">
        <v>-291</v>
      </c>
      <c r="R31" s="267">
        <v>25</v>
      </c>
      <c r="S31" s="267">
        <v>40</v>
      </c>
      <c r="T31" s="267">
        <v>-57</v>
      </c>
      <c r="U31" s="267">
        <v>67</v>
      </c>
      <c r="V31" s="324">
        <v>75</v>
      </c>
      <c r="W31" s="267">
        <v>-158</v>
      </c>
      <c r="X31" s="267">
        <v>-11</v>
      </c>
      <c r="Y31" s="267">
        <v>20</v>
      </c>
      <c r="Z31" s="267">
        <v>-26</v>
      </c>
      <c r="AA31" s="324">
        <v>-175</v>
      </c>
    </row>
    <row r="32" spans="1:27" s="23" customFormat="1" ht="11.25" customHeight="1" thickBot="1">
      <c r="A32" s="13"/>
      <c r="B32" s="165" t="s">
        <v>250</v>
      </c>
      <c r="C32" s="260">
        <v>113</v>
      </c>
      <c r="D32" s="260">
        <v>71</v>
      </c>
      <c r="E32" s="260">
        <v>-49</v>
      </c>
      <c r="F32" s="260">
        <v>-335</v>
      </c>
      <c r="G32" s="317">
        <v>-200</v>
      </c>
      <c r="H32" s="260">
        <v>-65</v>
      </c>
      <c r="I32" s="260">
        <v>590</v>
      </c>
      <c r="J32" s="260">
        <v>-67</v>
      </c>
      <c r="K32" s="260">
        <v>-1129</v>
      </c>
      <c r="L32" s="317">
        <v>-671</v>
      </c>
      <c r="M32" s="260">
        <v>100</v>
      </c>
      <c r="N32" s="260">
        <v>210</v>
      </c>
      <c r="O32" s="260">
        <v>809</v>
      </c>
      <c r="P32" s="260">
        <v>211</v>
      </c>
      <c r="Q32" s="317">
        <v>1330</v>
      </c>
      <c r="R32" s="260">
        <v>-120</v>
      </c>
      <c r="S32" s="260">
        <v>257</v>
      </c>
      <c r="T32" s="260">
        <v>-80</v>
      </c>
      <c r="U32" s="260">
        <v>160</v>
      </c>
      <c r="V32" s="317">
        <v>217</v>
      </c>
      <c r="W32" s="260">
        <v>76</v>
      </c>
      <c r="X32" s="260">
        <v>108</v>
      </c>
      <c r="Y32" s="260">
        <v>187</v>
      </c>
      <c r="Z32" s="260">
        <v>-248</v>
      </c>
      <c r="AA32" s="317">
        <v>123</v>
      </c>
    </row>
    <row r="33" spans="1:27" s="23" customFormat="1" ht="11.25" customHeight="1" thickBot="1">
      <c r="A33" s="13"/>
      <c r="B33" s="163" t="s">
        <v>251</v>
      </c>
      <c r="C33" s="263">
        <v>258</v>
      </c>
      <c r="D33" s="263">
        <v>-158</v>
      </c>
      <c r="E33" s="263">
        <v>603</v>
      </c>
      <c r="F33" s="263">
        <v>-813</v>
      </c>
      <c r="G33" s="320">
        <v>-110</v>
      </c>
      <c r="H33" s="263">
        <v>61</v>
      </c>
      <c r="I33" s="263">
        <v>-4800</v>
      </c>
      <c r="J33" s="263">
        <v>548</v>
      </c>
      <c r="K33" s="263">
        <v>-2308</v>
      </c>
      <c r="L33" s="320">
        <v>-6499</v>
      </c>
      <c r="M33" s="263">
        <v>968</v>
      </c>
      <c r="N33" s="263">
        <v>1759</v>
      </c>
      <c r="O33" s="263">
        <v>1694</v>
      </c>
      <c r="P33" s="263">
        <v>142</v>
      </c>
      <c r="Q33" s="320">
        <v>4563</v>
      </c>
      <c r="R33" s="263">
        <v>216</v>
      </c>
      <c r="S33" s="263">
        <v>2049</v>
      </c>
      <c r="T33" s="263">
        <v>1489</v>
      </c>
      <c r="U33" s="263">
        <v>2203</v>
      </c>
      <c r="V33" s="320">
        <v>5957</v>
      </c>
      <c r="W33" s="263">
        <v>2164</v>
      </c>
      <c r="X33" s="263">
        <v>1862</v>
      </c>
      <c r="Y33" s="263">
        <v>1884</v>
      </c>
      <c r="Z33" s="263">
        <v>1386</v>
      </c>
      <c r="AA33" s="320">
        <v>7296</v>
      </c>
    </row>
    <row r="34" spans="1:27" s="149" customFormat="1" ht="11.25" customHeight="1">
      <c r="A34" s="151"/>
      <c r="B34" s="168"/>
      <c r="C34" s="268"/>
      <c r="D34" s="268"/>
      <c r="E34" s="268"/>
      <c r="F34" s="268"/>
      <c r="G34" s="325"/>
      <c r="H34" s="268"/>
      <c r="I34" s="268"/>
      <c r="J34" s="268"/>
      <c r="K34" s="268"/>
      <c r="L34" s="325"/>
      <c r="M34" s="268"/>
      <c r="N34" s="268"/>
      <c r="O34" s="268"/>
      <c r="P34" s="268"/>
      <c r="Q34" s="325"/>
      <c r="R34" s="268"/>
      <c r="S34" s="268"/>
      <c r="T34" s="268"/>
      <c r="U34" s="268"/>
      <c r="V34" s="325"/>
      <c r="W34" s="268"/>
      <c r="X34" s="268"/>
      <c r="Y34" s="268"/>
      <c r="Z34" s="268"/>
      <c r="AA34" s="325"/>
    </row>
    <row r="35" spans="1:27" s="23" customFormat="1" ht="11.25" customHeight="1">
      <c r="A35" s="13"/>
      <c r="B35" s="160" t="s">
        <v>252</v>
      </c>
      <c r="C35" s="265">
        <v>145</v>
      </c>
      <c r="D35" s="265">
        <v>-229</v>
      </c>
      <c r="E35" s="265">
        <v>652</v>
      </c>
      <c r="F35" s="265">
        <v>-478</v>
      </c>
      <c r="G35" s="322">
        <v>90</v>
      </c>
      <c r="H35" s="265">
        <v>126</v>
      </c>
      <c r="I35" s="265">
        <v>-5390</v>
      </c>
      <c r="J35" s="265">
        <v>615</v>
      </c>
      <c r="K35" s="265">
        <v>-1179</v>
      </c>
      <c r="L35" s="322">
        <v>-5828</v>
      </c>
      <c r="M35" s="265">
        <v>868</v>
      </c>
      <c r="N35" s="265">
        <v>1549</v>
      </c>
      <c r="O35" s="265">
        <v>885</v>
      </c>
      <c r="P35" s="265">
        <v>-69</v>
      </c>
      <c r="Q35" s="322">
        <v>3233</v>
      </c>
      <c r="R35" s="265">
        <v>336</v>
      </c>
      <c r="S35" s="265">
        <v>1792</v>
      </c>
      <c r="T35" s="265">
        <v>1569</v>
      </c>
      <c r="U35" s="265">
        <v>2043</v>
      </c>
      <c r="V35" s="322">
        <v>5740</v>
      </c>
      <c r="W35" s="265">
        <v>2088</v>
      </c>
      <c r="X35" s="265">
        <v>1754</v>
      </c>
      <c r="Y35" s="265">
        <v>1697</v>
      </c>
      <c r="Z35" s="265">
        <v>1634</v>
      </c>
      <c r="AA35" s="322">
        <v>7173</v>
      </c>
    </row>
    <row r="36" spans="1:27" s="81" customFormat="1" ht="11.25" customHeight="1">
      <c r="A36" s="176"/>
      <c r="B36" s="174" t="s">
        <v>253</v>
      </c>
      <c r="C36" s="266">
        <v>149</v>
      </c>
      <c r="D36" s="266">
        <v>-207</v>
      </c>
      <c r="E36" s="266">
        <v>655</v>
      </c>
      <c r="F36" s="266">
        <v>-421</v>
      </c>
      <c r="G36" s="323">
        <v>176</v>
      </c>
      <c r="H36" s="266">
        <v>64</v>
      </c>
      <c r="I36" s="266">
        <v>-5197</v>
      </c>
      <c r="J36" s="266">
        <v>538</v>
      </c>
      <c r="K36" s="266">
        <v>-1216</v>
      </c>
      <c r="L36" s="323">
        <v>-5811</v>
      </c>
      <c r="M36" s="266">
        <v>756</v>
      </c>
      <c r="N36" s="266">
        <v>1367</v>
      </c>
      <c r="O36" s="266">
        <v>795</v>
      </c>
      <c r="P36" s="266">
        <v>-81</v>
      </c>
      <c r="Q36" s="323">
        <v>2837</v>
      </c>
      <c r="R36" s="266">
        <v>337</v>
      </c>
      <c r="S36" s="266">
        <v>1608</v>
      </c>
      <c r="T36" s="266">
        <v>1527</v>
      </c>
      <c r="U36" s="266">
        <v>1789</v>
      </c>
      <c r="V36" s="323">
        <v>5261</v>
      </c>
      <c r="W36" s="266">
        <v>1920</v>
      </c>
      <c r="X36" s="266">
        <v>1541</v>
      </c>
      <c r="Y36" s="266">
        <v>1603</v>
      </c>
      <c r="Z36" s="266">
        <v>1591</v>
      </c>
      <c r="AA36" s="323">
        <v>6655</v>
      </c>
    </row>
    <row r="37" spans="1:27" s="81" customFormat="1" ht="11.25" customHeight="1">
      <c r="A37" s="176"/>
      <c r="B37" s="174" t="s">
        <v>254</v>
      </c>
      <c r="C37" s="266">
        <v>-4</v>
      </c>
      <c r="D37" s="266">
        <v>-22</v>
      </c>
      <c r="E37" s="266">
        <v>-3</v>
      </c>
      <c r="F37" s="266">
        <v>-57</v>
      </c>
      <c r="G37" s="323">
        <v>-86</v>
      </c>
      <c r="H37" s="266">
        <v>62</v>
      </c>
      <c r="I37" s="266">
        <v>-193</v>
      </c>
      <c r="J37" s="266">
        <v>77</v>
      </c>
      <c r="K37" s="266">
        <v>37</v>
      </c>
      <c r="L37" s="323">
        <v>-17</v>
      </c>
      <c r="M37" s="266">
        <v>112</v>
      </c>
      <c r="N37" s="266">
        <v>182</v>
      </c>
      <c r="O37" s="266">
        <v>90</v>
      </c>
      <c r="P37" s="266">
        <v>12</v>
      </c>
      <c r="Q37" s="323">
        <v>396</v>
      </c>
      <c r="R37" s="266">
        <v>-1</v>
      </c>
      <c r="S37" s="266">
        <v>184</v>
      </c>
      <c r="T37" s="266">
        <v>42</v>
      </c>
      <c r="U37" s="266">
        <v>254</v>
      </c>
      <c r="V37" s="323">
        <v>479</v>
      </c>
      <c r="W37" s="266">
        <v>168</v>
      </c>
      <c r="X37" s="266">
        <v>213</v>
      </c>
      <c r="Y37" s="266">
        <v>94</v>
      </c>
      <c r="Z37" s="266">
        <v>43</v>
      </c>
      <c r="AA37" s="323">
        <v>518</v>
      </c>
    </row>
    <row r="38" spans="1:27" s="173" customFormat="1" ht="6.75" customHeight="1">
      <c r="A38" s="171"/>
      <c r="B38" s="172"/>
      <c r="C38" s="269"/>
      <c r="D38" s="269"/>
      <c r="E38" s="269"/>
      <c r="F38" s="269"/>
      <c r="G38" s="326"/>
      <c r="H38" s="269"/>
      <c r="I38" s="269"/>
      <c r="J38" s="269"/>
      <c r="K38" s="269"/>
      <c r="L38" s="326"/>
      <c r="M38" s="269"/>
      <c r="N38" s="269"/>
      <c r="O38" s="269"/>
      <c r="P38" s="269"/>
      <c r="Q38" s="326"/>
      <c r="R38" s="269"/>
      <c r="S38" s="269"/>
      <c r="T38" s="269"/>
      <c r="U38" s="269"/>
      <c r="V38" s="326"/>
      <c r="W38" s="269"/>
      <c r="X38" s="269"/>
      <c r="Y38" s="269"/>
      <c r="Z38" s="269"/>
      <c r="AA38" s="326"/>
    </row>
    <row r="39" spans="1:27" s="23" customFormat="1" ht="11.25" customHeight="1">
      <c r="A39" s="13"/>
      <c r="B39" s="160" t="s">
        <v>255</v>
      </c>
      <c r="C39" s="265">
        <v>258</v>
      </c>
      <c r="D39" s="265">
        <v>-158</v>
      </c>
      <c r="E39" s="265">
        <v>603</v>
      </c>
      <c r="F39" s="265">
        <v>-813</v>
      </c>
      <c r="G39" s="322">
        <v>-110</v>
      </c>
      <c r="H39" s="265">
        <v>61</v>
      </c>
      <c r="I39" s="265">
        <v>-4800</v>
      </c>
      <c r="J39" s="265">
        <v>548</v>
      </c>
      <c r="K39" s="265">
        <v>-2308</v>
      </c>
      <c r="L39" s="322">
        <v>-6499</v>
      </c>
      <c r="M39" s="265">
        <v>968</v>
      </c>
      <c r="N39" s="265">
        <v>1759</v>
      </c>
      <c r="O39" s="265">
        <v>1694</v>
      </c>
      <c r="P39" s="265">
        <v>142</v>
      </c>
      <c r="Q39" s="322">
        <v>4563</v>
      </c>
      <c r="R39" s="265">
        <v>216</v>
      </c>
      <c r="S39" s="265">
        <v>2049</v>
      </c>
      <c r="T39" s="265">
        <v>1489</v>
      </c>
      <c r="U39" s="265">
        <v>2203</v>
      </c>
      <c r="V39" s="322">
        <v>5957</v>
      </c>
      <c r="W39" s="265">
        <v>2164</v>
      </c>
      <c r="X39" s="265">
        <v>1862</v>
      </c>
      <c r="Y39" s="265">
        <v>1884</v>
      </c>
      <c r="Z39" s="265">
        <v>1386</v>
      </c>
      <c r="AA39" s="322">
        <v>7296</v>
      </c>
    </row>
    <row r="40" spans="1:27" s="81" customFormat="1" ht="11.25" customHeight="1">
      <c r="A40" s="176"/>
      <c r="B40" s="174" t="s">
        <v>253</v>
      </c>
      <c r="C40" s="266">
        <v>277</v>
      </c>
      <c r="D40" s="266">
        <v>-186</v>
      </c>
      <c r="E40" s="266">
        <v>634</v>
      </c>
      <c r="F40" s="266">
        <v>-613</v>
      </c>
      <c r="G40" s="323">
        <v>112</v>
      </c>
      <c r="H40" s="266">
        <v>-55</v>
      </c>
      <c r="I40" s="266">
        <v>-4597</v>
      </c>
      <c r="J40" s="266">
        <v>455</v>
      </c>
      <c r="K40" s="266">
        <v>-2387</v>
      </c>
      <c r="L40" s="323">
        <v>-6584</v>
      </c>
      <c r="M40" s="266">
        <v>929</v>
      </c>
      <c r="N40" s="266">
        <v>1521</v>
      </c>
      <c r="O40" s="266">
        <v>1576</v>
      </c>
      <c r="P40" s="266">
        <v>81</v>
      </c>
      <c r="Q40" s="323">
        <v>4107</v>
      </c>
      <c r="R40" s="266">
        <v>254</v>
      </c>
      <c r="S40" s="266">
        <v>1781</v>
      </c>
      <c r="T40" s="266">
        <v>1508</v>
      </c>
      <c r="U40" s="266">
        <v>1902</v>
      </c>
      <c r="V40" s="323">
        <v>5445</v>
      </c>
      <c r="W40" s="266">
        <v>2101</v>
      </c>
      <c r="X40" s="266">
        <v>1529</v>
      </c>
      <c r="Y40" s="266">
        <v>1717</v>
      </c>
      <c r="Z40" s="266">
        <v>1370</v>
      </c>
      <c r="AA40" s="323">
        <v>6717</v>
      </c>
    </row>
    <row r="41" spans="1:27" s="81" customFormat="1" ht="11.25" customHeight="1">
      <c r="A41" s="176"/>
      <c r="B41" s="174" t="s">
        <v>254</v>
      </c>
      <c r="C41" s="266">
        <v>-19</v>
      </c>
      <c r="D41" s="266">
        <v>28</v>
      </c>
      <c r="E41" s="266">
        <v>-31</v>
      </c>
      <c r="F41" s="266">
        <v>-200</v>
      </c>
      <c r="G41" s="323">
        <v>-222</v>
      </c>
      <c r="H41" s="266">
        <v>116</v>
      </c>
      <c r="I41" s="266">
        <v>-203</v>
      </c>
      <c r="J41" s="266">
        <v>93</v>
      </c>
      <c r="K41" s="266">
        <v>79</v>
      </c>
      <c r="L41" s="323">
        <v>85</v>
      </c>
      <c r="M41" s="266">
        <v>39</v>
      </c>
      <c r="N41" s="266">
        <v>238</v>
      </c>
      <c r="O41" s="266">
        <v>118</v>
      </c>
      <c r="P41" s="266">
        <v>61</v>
      </c>
      <c r="Q41" s="323">
        <v>456</v>
      </c>
      <c r="R41" s="266">
        <v>-38</v>
      </c>
      <c r="S41" s="266">
        <v>268</v>
      </c>
      <c r="T41" s="266">
        <v>-19</v>
      </c>
      <c r="U41" s="266">
        <v>301</v>
      </c>
      <c r="V41" s="323">
        <v>512</v>
      </c>
      <c r="W41" s="266">
        <v>63</v>
      </c>
      <c r="X41" s="266">
        <v>333</v>
      </c>
      <c r="Y41" s="266">
        <v>167</v>
      </c>
      <c r="Z41" s="266">
        <v>16</v>
      </c>
      <c r="AA41" s="323">
        <v>579</v>
      </c>
    </row>
    <row r="42" spans="1:27" s="149" customFormat="1" ht="6.75" customHeight="1">
      <c r="A42" s="151"/>
      <c r="B42" s="169"/>
      <c r="C42" s="270"/>
      <c r="D42" s="270"/>
      <c r="E42" s="270"/>
      <c r="F42" s="270"/>
      <c r="G42" s="327"/>
      <c r="H42" s="270"/>
      <c r="I42" s="270"/>
      <c r="J42" s="270"/>
      <c r="K42" s="270"/>
      <c r="L42" s="327"/>
      <c r="M42" s="270"/>
      <c r="N42" s="270"/>
      <c r="O42" s="270"/>
      <c r="P42" s="270"/>
      <c r="Q42" s="327"/>
      <c r="R42" s="270"/>
      <c r="S42" s="270"/>
      <c r="T42" s="270"/>
      <c r="U42" s="270"/>
      <c r="V42" s="327"/>
      <c r="W42" s="270"/>
      <c r="X42" s="270"/>
      <c r="Y42" s="270"/>
      <c r="Z42" s="270"/>
      <c r="AA42" s="327"/>
    </row>
    <row r="43" spans="1:27" s="23" customFormat="1" ht="25.5" customHeight="1" thickBot="1">
      <c r="A43" s="13"/>
      <c r="B43" s="167" t="s">
        <v>256</v>
      </c>
      <c r="C43" s="272">
        <v>0.35</v>
      </c>
      <c r="D43" s="272">
        <v>-0.48</v>
      </c>
      <c r="E43" s="272">
        <v>1.54</v>
      </c>
      <c r="F43" s="272">
        <v>-0.99</v>
      </c>
      <c r="G43" s="328">
        <v>0.41</v>
      </c>
      <c r="H43" s="272">
        <v>0.15</v>
      </c>
      <c r="I43" s="272">
        <v>-12.15</v>
      </c>
      <c r="J43" s="272">
        <v>1.26</v>
      </c>
      <c r="K43" s="272">
        <v>-2.85</v>
      </c>
      <c r="L43" s="328">
        <v>-13.59</v>
      </c>
      <c r="M43" s="272">
        <v>1.77</v>
      </c>
      <c r="N43" s="272">
        <v>3.19</v>
      </c>
      <c r="O43" s="272">
        <v>1.86</v>
      </c>
      <c r="P43" s="272">
        <v>-0.19</v>
      </c>
      <c r="Q43" s="328">
        <v>6.63</v>
      </c>
      <c r="R43" s="272">
        <v>0.79</v>
      </c>
      <c r="S43" s="272">
        <v>3.76</v>
      </c>
      <c r="T43" s="272">
        <v>3.57</v>
      </c>
      <c r="U43" s="272">
        <v>4.18</v>
      </c>
      <c r="V43" s="328">
        <v>12.3</v>
      </c>
      <c r="W43" s="272">
        <v>4.49</v>
      </c>
      <c r="X43" s="272">
        <v>3.6</v>
      </c>
      <c r="Y43" s="272">
        <v>3.75</v>
      </c>
      <c r="Z43" s="272">
        <v>3.72</v>
      </c>
      <c r="AA43" s="328">
        <v>15.56</v>
      </c>
    </row>
    <row r="44" spans="1:27" s="23" customFormat="1" ht="11.25" customHeight="1">
      <c r="A44" s="13"/>
      <c r="B44" s="11" t="s">
        <v>228</v>
      </c>
      <c r="C44" s="11"/>
      <c r="D44" s="11"/>
      <c r="E44" s="11"/>
      <c r="F44" s="11"/>
      <c r="G44" s="11"/>
      <c r="H44" s="11"/>
      <c r="I44" s="11"/>
      <c r="J44" s="11"/>
      <c r="K44" s="11"/>
      <c r="L44" s="11"/>
      <c r="M44" s="65"/>
      <c r="N44" s="11"/>
      <c r="O44" s="11"/>
      <c r="P44" s="11"/>
      <c r="Q44" s="11"/>
      <c r="R44" s="65"/>
      <c r="S44" s="11"/>
      <c r="T44" s="11"/>
      <c r="U44" s="11"/>
      <c r="V44" s="11"/>
      <c r="W44" s="65"/>
      <c r="X44" s="11"/>
      <c r="Y44" s="11"/>
      <c r="Z44" s="11"/>
      <c r="AA44" s="11"/>
    </row>
    <row r="45" spans="1:27" s="23" customFormat="1" ht="13.5" customHeight="1">
      <c r="A45" s="13"/>
      <c r="B45" s="11"/>
      <c r="C45" s="11"/>
      <c r="D45" s="11"/>
      <c r="E45" s="11"/>
      <c r="F45" s="11"/>
      <c r="G45" s="11"/>
      <c r="H45" s="11"/>
      <c r="I45" s="11"/>
      <c r="J45" s="11"/>
      <c r="K45" s="11"/>
      <c r="L45" s="11"/>
      <c r="M45" s="65"/>
      <c r="N45" s="11"/>
      <c r="O45" s="11"/>
      <c r="P45" s="11"/>
      <c r="Q45" s="11"/>
      <c r="R45" s="65"/>
      <c r="S45" s="11"/>
      <c r="T45" s="11"/>
      <c r="U45" s="11"/>
      <c r="V45" s="11"/>
      <c r="W45" s="65"/>
      <c r="X45" s="11"/>
      <c r="Y45" s="11"/>
      <c r="Z45" s="11"/>
      <c r="AA45" s="11"/>
    </row>
    <row r="46" spans="1:27" s="23" customFormat="1" ht="11.25" customHeight="1">
      <c r="A46" s="13"/>
      <c r="B46" s="11"/>
      <c r="C46" s="11"/>
      <c r="D46" s="11"/>
      <c r="E46" s="11"/>
      <c r="F46" s="11"/>
      <c r="G46" s="11"/>
      <c r="H46" s="11"/>
      <c r="I46" s="11"/>
      <c r="J46" s="11"/>
      <c r="K46" s="11"/>
      <c r="L46" s="11"/>
      <c r="M46" s="65"/>
      <c r="N46" s="11"/>
      <c r="O46" s="11"/>
      <c r="P46" s="11"/>
      <c r="Q46" s="11"/>
      <c r="R46" s="65"/>
      <c r="S46" s="11"/>
      <c r="T46" s="11"/>
      <c r="U46" s="11"/>
      <c r="V46" s="11"/>
      <c r="W46" s="65"/>
      <c r="X46" s="11"/>
      <c r="Y46" s="11"/>
      <c r="Z46" s="11"/>
      <c r="AA46" s="11"/>
    </row>
  </sheetData>
  <printOptions horizontalCentered="1"/>
  <pageMargins left="0.39370078740157483" right="0.35433070866141736" top="0.98425196850393704" bottom="0.98425196850393704" header="0.51181102362204722" footer="0.51181102362204722"/>
  <pageSetup paperSize="9" scale="5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G53"/>
  <sheetViews>
    <sheetView showGridLines="0" view="pageBreakPreview" zoomScaleNormal="115"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0"/>
  <cols>
    <col min="1" max="1" width="1.26953125" style="61" customWidth="1"/>
    <col min="2" max="2" width="82.453125" style="127" customWidth="1"/>
    <col min="3" max="3" width="8.26953125" style="506" customWidth="1"/>
    <col min="4" max="6" width="8.54296875" style="127" customWidth="1"/>
    <col min="7" max="7" width="9.1796875" style="127" customWidth="1"/>
    <col min="8" max="16384" width="9.1796875" style="101"/>
  </cols>
  <sheetData>
    <row r="2" spans="1:7" ht="15.5">
      <c r="B2" s="514" t="s">
        <v>235</v>
      </c>
    </row>
    <row r="3" spans="1:7" s="23" customFormat="1" ht="10" customHeight="1">
      <c r="A3" s="13"/>
      <c r="B3" s="89"/>
      <c r="C3" s="126"/>
      <c r="D3" s="89"/>
      <c r="E3" s="89"/>
      <c r="F3" s="89"/>
      <c r="G3" s="89"/>
    </row>
    <row r="4" spans="1:7" s="23" customFormat="1" ht="21" customHeight="1">
      <c r="A4" s="13"/>
      <c r="B4" s="45" t="s">
        <v>202</v>
      </c>
      <c r="C4" s="45" t="s">
        <v>457</v>
      </c>
      <c r="D4" s="45" t="s">
        <v>458</v>
      </c>
      <c r="E4" s="45" t="s">
        <v>459</v>
      </c>
      <c r="F4" s="45" t="s">
        <v>460</v>
      </c>
      <c r="G4" s="45" t="s">
        <v>508</v>
      </c>
    </row>
    <row r="5" spans="1:7" s="88" customFormat="1" ht="7" customHeight="1">
      <c r="A5" s="86"/>
      <c r="B5" s="187"/>
      <c r="C5" s="187"/>
      <c r="D5" s="187"/>
      <c r="E5" s="187"/>
      <c r="F5" s="187"/>
      <c r="G5" s="187"/>
    </row>
    <row r="6" spans="1:7" s="23" customFormat="1" ht="11.25" customHeight="1">
      <c r="A6" s="13"/>
      <c r="B6" s="8" t="s">
        <v>98</v>
      </c>
      <c r="C6" s="259">
        <v>23241</v>
      </c>
      <c r="D6" s="259">
        <v>26701</v>
      </c>
      <c r="E6" s="259">
        <v>30344</v>
      </c>
      <c r="F6" s="259">
        <v>29420</v>
      </c>
      <c r="G6" s="316">
        <v>109706</v>
      </c>
    </row>
    <row r="7" spans="1:7" s="81" customFormat="1" ht="11.25" customHeight="1">
      <c r="A7" s="176"/>
      <c r="B7" s="174" t="s">
        <v>475</v>
      </c>
      <c r="C7" s="266">
        <v>19092</v>
      </c>
      <c r="D7" s="266">
        <v>21830</v>
      </c>
      <c r="E7" s="266">
        <v>25509</v>
      </c>
      <c r="F7" s="266">
        <v>24583</v>
      </c>
      <c r="G7" s="323">
        <v>91014</v>
      </c>
    </row>
    <row r="8" spans="1:7" s="81" customFormat="1" ht="11.25" customHeight="1">
      <c r="A8" s="176"/>
      <c r="B8" s="174" t="s">
        <v>476</v>
      </c>
      <c r="C8" s="266">
        <v>4149</v>
      </c>
      <c r="D8" s="266">
        <v>4871</v>
      </c>
      <c r="E8" s="266">
        <v>4835</v>
      </c>
      <c r="F8" s="266">
        <v>4837</v>
      </c>
      <c r="G8" s="323">
        <v>18692</v>
      </c>
    </row>
    <row r="9" spans="1:7" s="23" customFormat="1" ht="11.25" customHeight="1">
      <c r="A9" s="13"/>
      <c r="B9" s="166" t="s">
        <v>237</v>
      </c>
      <c r="C9" s="259">
        <v>-20436</v>
      </c>
      <c r="D9" s="259">
        <v>-23169</v>
      </c>
      <c r="E9" s="259">
        <v>-26495</v>
      </c>
      <c r="F9" s="259">
        <v>-27165</v>
      </c>
      <c r="G9" s="316">
        <v>-97265</v>
      </c>
    </row>
    <row r="10" spans="1:7" s="81" customFormat="1" ht="11.25" customHeight="1">
      <c r="A10" s="176"/>
      <c r="B10" s="568" t="s">
        <v>477</v>
      </c>
      <c r="C10" s="266">
        <v>-16723</v>
      </c>
      <c r="D10" s="266">
        <v>-18794</v>
      </c>
      <c r="E10" s="266">
        <v>-22264</v>
      </c>
      <c r="F10" s="266">
        <v>-23000</v>
      </c>
      <c r="G10" s="323">
        <v>-80781</v>
      </c>
    </row>
    <row r="11" spans="1:7" s="81" customFormat="1" ht="11.25" customHeight="1">
      <c r="A11" s="176"/>
      <c r="B11" s="568" t="s">
        <v>478</v>
      </c>
      <c r="C11" s="266">
        <v>-3713</v>
      </c>
      <c r="D11" s="266">
        <v>-4375</v>
      </c>
      <c r="E11" s="266">
        <v>-4231</v>
      </c>
      <c r="F11" s="266">
        <v>-4165</v>
      </c>
      <c r="G11" s="323">
        <v>-16484</v>
      </c>
    </row>
    <row r="12" spans="1:7" s="23" customFormat="1" ht="11.25" customHeight="1">
      <c r="A12" s="13"/>
      <c r="B12" s="165" t="s">
        <v>238</v>
      </c>
      <c r="C12" s="260">
        <v>2805</v>
      </c>
      <c r="D12" s="260">
        <v>3532</v>
      </c>
      <c r="E12" s="260">
        <v>3849</v>
      </c>
      <c r="F12" s="260">
        <v>2255</v>
      </c>
      <c r="G12" s="317">
        <v>12441</v>
      </c>
    </row>
    <row r="13" spans="1:7" s="23" customFormat="1" ht="11.25" customHeight="1">
      <c r="A13" s="13"/>
      <c r="B13" s="8" t="s">
        <v>239</v>
      </c>
      <c r="C13" s="259">
        <v>-1135</v>
      </c>
      <c r="D13" s="259">
        <v>-1140</v>
      </c>
      <c r="E13" s="259">
        <v>-1223</v>
      </c>
      <c r="F13" s="259">
        <v>-1247</v>
      </c>
      <c r="G13" s="316">
        <v>-4745</v>
      </c>
    </row>
    <row r="14" spans="1:7" s="23" customFormat="1" ht="11.25" customHeight="1">
      <c r="A14" s="13"/>
      <c r="B14" s="8" t="s">
        <v>240</v>
      </c>
      <c r="C14" s="259">
        <v>-378</v>
      </c>
      <c r="D14" s="259">
        <v>-387</v>
      </c>
      <c r="E14" s="259">
        <v>-384</v>
      </c>
      <c r="F14" s="259">
        <v>-441</v>
      </c>
      <c r="G14" s="316">
        <v>-1590</v>
      </c>
    </row>
    <row r="15" spans="1:7" s="23" customFormat="1" ht="11.25" customHeight="1">
      <c r="A15" s="13"/>
      <c r="B15" s="8" t="s">
        <v>217</v>
      </c>
      <c r="C15" s="259">
        <v>344</v>
      </c>
      <c r="D15" s="259">
        <v>514</v>
      </c>
      <c r="E15" s="259">
        <v>155</v>
      </c>
      <c r="F15" s="259">
        <v>1375</v>
      </c>
      <c r="G15" s="316">
        <v>2150</v>
      </c>
    </row>
    <row r="16" spans="1:7" s="23" customFormat="1" ht="11.25" customHeight="1">
      <c r="A16" s="13"/>
      <c r="B16" s="8" t="s">
        <v>218</v>
      </c>
      <c r="C16" s="259">
        <v>-262</v>
      </c>
      <c r="D16" s="259">
        <v>-194</v>
      </c>
      <c r="E16" s="259">
        <v>-137</v>
      </c>
      <c r="F16" s="259">
        <v>-607</v>
      </c>
      <c r="G16" s="316">
        <v>-1152</v>
      </c>
    </row>
    <row r="17" spans="1:7" s="23" customFormat="1" ht="11.25" customHeight="1">
      <c r="A17" s="13"/>
      <c r="B17" s="8" t="s">
        <v>490</v>
      </c>
      <c r="C17" s="259">
        <v>5</v>
      </c>
      <c r="D17" s="259">
        <v>-4</v>
      </c>
      <c r="E17" s="259">
        <v>5</v>
      </c>
      <c r="F17" s="259">
        <v>-22</v>
      </c>
      <c r="G17" s="316">
        <v>-16</v>
      </c>
    </row>
    <row r="18" spans="1:7" s="23" customFormat="1" ht="11.25" customHeight="1">
      <c r="A18" s="13"/>
      <c r="B18" s="8" t="s">
        <v>220</v>
      </c>
      <c r="C18" s="259">
        <v>35</v>
      </c>
      <c r="D18" s="259">
        <v>53</v>
      </c>
      <c r="E18" s="259">
        <v>26</v>
      </c>
      <c r="F18" s="259">
        <v>13</v>
      </c>
      <c r="G18" s="316">
        <v>127</v>
      </c>
    </row>
    <row r="19" spans="1:7" s="23" customFormat="1" ht="11.25" customHeight="1">
      <c r="A19" s="13"/>
      <c r="B19" s="165" t="s">
        <v>491</v>
      </c>
      <c r="C19" s="260">
        <v>1414</v>
      </c>
      <c r="D19" s="260">
        <v>2374</v>
      </c>
      <c r="E19" s="260">
        <v>2291</v>
      </c>
      <c r="F19" s="260">
        <v>1326</v>
      </c>
      <c r="G19" s="317">
        <v>7215</v>
      </c>
    </row>
    <row r="20" spans="1:7" s="23" customFormat="1" ht="11.25" customHeight="1">
      <c r="A20" s="13"/>
      <c r="B20" s="8" t="s">
        <v>241</v>
      </c>
      <c r="C20" s="259">
        <v>503</v>
      </c>
      <c r="D20" s="259">
        <v>422</v>
      </c>
      <c r="E20" s="259">
        <v>391</v>
      </c>
      <c r="F20" s="259">
        <v>244</v>
      </c>
      <c r="G20" s="316">
        <v>1413</v>
      </c>
    </row>
    <row r="21" spans="1:7" s="23" customFormat="1" ht="11.25" customHeight="1">
      <c r="A21" s="13"/>
      <c r="B21" s="8" t="s">
        <v>242</v>
      </c>
      <c r="C21" s="259">
        <v>-671</v>
      </c>
      <c r="D21" s="259">
        <v>-564</v>
      </c>
      <c r="E21" s="259">
        <v>-134</v>
      </c>
      <c r="F21" s="259">
        <v>-295</v>
      </c>
      <c r="G21" s="316">
        <v>-1517</v>
      </c>
    </row>
    <row r="22" spans="1:7" s="150" customFormat="1" ht="11.25" customHeight="1">
      <c r="A22" s="159"/>
      <c r="B22" s="165" t="s">
        <v>243</v>
      </c>
      <c r="C22" s="260">
        <v>-168</v>
      </c>
      <c r="D22" s="260">
        <v>-142</v>
      </c>
      <c r="E22" s="260">
        <v>257</v>
      </c>
      <c r="F22" s="260">
        <v>-51</v>
      </c>
      <c r="G22" s="317">
        <v>-104</v>
      </c>
    </row>
    <row r="23" spans="1:7" s="150" customFormat="1" ht="11.25" customHeight="1">
      <c r="A23" s="159"/>
      <c r="B23" s="8" t="s">
        <v>490</v>
      </c>
      <c r="C23" s="265">
        <v>-1</v>
      </c>
      <c r="D23" s="265">
        <v>0</v>
      </c>
      <c r="E23" s="265">
        <v>0</v>
      </c>
      <c r="F23" s="265">
        <v>0</v>
      </c>
      <c r="G23" s="322">
        <v>-1</v>
      </c>
    </row>
    <row r="24" spans="1:7" s="23" customFormat="1" ht="11.25" customHeight="1">
      <c r="A24" s="13"/>
      <c r="B24" s="165" t="s">
        <v>390</v>
      </c>
      <c r="C24" s="260">
        <v>1245</v>
      </c>
      <c r="D24" s="260">
        <v>2232</v>
      </c>
      <c r="E24" s="260">
        <v>2548</v>
      </c>
      <c r="F24" s="260">
        <v>1275</v>
      </c>
      <c r="G24" s="317">
        <v>7110</v>
      </c>
    </row>
    <row r="25" spans="1:7" s="23" customFormat="1" ht="11.25" customHeight="1">
      <c r="A25" s="13"/>
      <c r="B25" s="8" t="s">
        <v>245</v>
      </c>
      <c r="C25" s="259">
        <v>-201</v>
      </c>
      <c r="D25" s="259">
        <v>-459</v>
      </c>
      <c r="E25" s="259">
        <v>-473</v>
      </c>
      <c r="F25" s="259">
        <v>-373</v>
      </c>
      <c r="G25" s="316">
        <v>-1506</v>
      </c>
    </row>
    <row r="26" spans="1:7" s="81" customFormat="1" ht="11.25" customHeight="1">
      <c r="A26" s="176"/>
      <c r="B26" s="174" t="s">
        <v>479</v>
      </c>
      <c r="C26" s="266">
        <v>-187</v>
      </c>
      <c r="D26" s="266">
        <v>-405</v>
      </c>
      <c r="E26" s="266">
        <v>-429</v>
      </c>
      <c r="F26" s="266">
        <v>-160</v>
      </c>
      <c r="G26" s="323">
        <v>-1181</v>
      </c>
    </row>
    <row r="27" spans="1:7" s="81" customFormat="1" ht="11.25" customHeight="1" thickBot="1">
      <c r="A27" s="176"/>
      <c r="B27" s="569" t="s">
        <v>392</v>
      </c>
      <c r="C27" s="570">
        <v>-14</v>
      </c>
      <c r="D27" s="570">
        <v>-54</v>
      </c>
      <c r="E27" s="570">
        <v>-44</v>
      </c>
      <c r="F27" s="570">
        <v>-213</v>
      </c>
      <c r="G27" s="571">
        <v>-325</v>
      </c>
    </row>
    <row r="28" spans="1:7" s="23" customFormat="1" ht="11.25" customHeight="1" thickBot="1">
      <c r="A28" s="13"/>
      <c r="B28" s="163" t="s">
        <v>492</v>
      </c>
      <c r="C28" s="263">
        <v>1044</v>
      </c>
      <c r="D28" s="263">
        <v>1773</v>
      </c>
      <c r="E28" s="263">
        <v>2075</v>
      </c>
      <c r="F28" s="263">
        <v>902</v>
      </c>
      <c r="G28" s="320">
        <v>5604</v>
      </c>
    </row>
    <row r="29" spans="1:7" s="149" customFormat="1" ht="3.75" customHeight="1">
      <c r="A29" s="151"/>
      <c r="B29" s="170"/>
      <c r="C29" s="264"/>
      <c r="D29" s="264"/>
      <c r="E29" s="264"/>
      <c r="F29" s="264"/>
      <c r="G29" s="321"/>
    </row>
    <row r="30" spans="1:7" s="150" customFormat="1" ht="11.25" customHeight="1">
      <c r="A30" s="159"/>
      <c r="B30" s="160" t="s">
        <v>480</v>
      </c>
      <c r="C30" s="265">
        <v>13</v>
      </c>
      <c r="D30" s="265">
        <v>224</v>
      </c>
      <c r="E30" s="265">
        <v>-144</v>
      </c>
      <c r="F30" s="265">
        <v>345</v>
      </c>
      <c r="G30" s="322">
        <v>438</v>
      </c>
    </row>
    <row r="31" spans="1:7" s="23" customFormat="1" ht="11.25" customHeight="1">
      <c r="A31" s="13"/>
      <c r="B31" s="160" t="s">
        <v>481</v>
      </c>
      <c r="C31" s="265">
        <v>6</v>
      </c>
      <c r="D31" s="265">
        <v>-9</v>
      </c>
      <c r="E31" s="265">
        <v>-12</v>
      </c>
      <c r="F31" s="265">
        <v>-9</v>
      </c>
      <c r="G31" s="322">
        <v>-24</v>
      </c>
    </row>
    <row r="32" spans="1:7" s="23" customFormat="1" ht="11.25" customHeight="1">
      <c r="A32" s="13"/>
      <c r="B32" s="174" t="s">
        <v>391</v>
      </c>
      <c r="C32" s="266">
        <v>0</v>
      </c>
      <c r="D32" s="266">
        <v>0</v>
      </c>
      <c r="E32" s="266">
        <v>0</v>
      </c>
      <c r="F32" s="266">
        <v>-5</v>
      </c>
      <c r="G32" s="323">
        <v>-5</v>
      </c>
    </row>
    <row r="33" spans="1:7" s="23" customFormat="1">
      <c r="A33" s="13"/>
      <c r="B33" s="174" t="s">
        <v>482</v>
      </c>
      <c r="C33" s="266">
        <v>8</v>
      </c>
      <c r="D33" s="266">
        <v>-12</v>
      </c>
      <c r="E33" s="266">
        <v>-14</v>
      </c>
      <c r="F33" s="266">
        <v>-5</v>
      </c>
      <c r="G33" s="323">
        <v>-23</v>
      </c>
    </row>
    <row r="34" spans="1:7" s="23" customFormat="1" ht="11.25" customHeight="1">
      <c r="A34" s="13"/>
      <c r="B34" s="174" t="s">
        <v>392</v>
      </c>
      <c r="C34" s="266">
        <v>-2</v>
      </c>
      <c r="D34" s="266">
        <v>3</v>
      </c>
      <c r="E34" s="266">
        <v>2</v>
      </c>
      <c r="F34" s="266">
        <v>1</v>
      </c>
      <c r="G34" s="323">
        <v>4</v>
      </c>
    </row>
    <row r="35" spans="1:7" s="23" customFormat="1" ht="11.25" customHeight="1">
      <c r="A35" s="13"/>
      <c r="B35" s="160" t="s">
        <v>483</v>
      </c>
      <c r="C35" s="265">
        <v>7</v>
      </c>
      <c r="D35" s="265">
        <v>233</v>
      </c>
      <c r="E35" s="265">
        <v>-132</v>
      </c>
      <c r="F35" s="265">
        <v>354</v>
      </c>
      <c r="G35" s="322">
        <v>462</v>
      </c>
    </row>
    <row r="36" spans="1:7" s="23" customFormat="1" ht="11.25" customHeight="1">
      <c r="A36" s="13"/>
      <c r="B36" s="520" t="s">
        <v>395</v>
      </c>
      <c r="C36" s="266">
        <v>-39</v>
      </c>
      <c r="D36" s="266">
        <v>-343</v>
      </c>
      <c r="E36" s="266">
        <v>40</v>
      </c>
      <c r="F36" s="266">
        <v>354</v>
      </c>
      <c r="G36" s="323">
        <v>12</v>
      </c>
    </row>
    <row r="37" spans="1:7" s="23" customFormat="1" ht="11.25" customHeight="1">
      <c r="A37" s="13"/>
      <c r="B37" s="174" t="s">
        <v>493</v>
      </c>
      <c r="C37" s="266">
        <v>24</v>
      </c>
      <c r="D37" s="266">
        <v>26</v>
      </c>
      <c r="E37" s="266">
        <v>17</v>
      </c>
      <c r="F37" s="266">
        <v>-29</v>
      </c>
      <c r="G37" s="323">
        <v>38</v>
      </c>
    </row>
    <row r="38" spans="1:7" s="23" customFormat="1" ht="11.25" customHeight="1">
      <c r="A38" s="13"/>
      <c r="B38" s="174" t="s">
        <v>449</v>
      </c>
      <c r="C38" s="266">
        <v>16</v>
      </c>
      <c r="D38" s="266">
        <v>492</v>
      </c>
      <c r="E38" s="266">
        <v>-177</v>
      </c>
      <c r="F38" s="266">
        <v>84</v>
      </c>
      <c r="G38" s="323">
        <v>415</v>
      </c>
    </row>
    <row r="39" spans="1:7" s="23" customFormat="1" ht="11.25" customHeight="1" thickBot="1">
      <c r="A39" s="13"/>
      <c r="B39" s="175" t="s">
        <v>392</v>
      </c>
      <c r="C39" s="267">
        <v>6</v>
      </c>
      <c r="D39" s="267">
        <v>58</v>
      </c>
      <c r="E39" s="267">
        <v>-12</v>
      </c>
      <c r="F39" s="267">
        <v>-55</v>
      </c>
      <c r="G39" s="324">
        <v>-3</v>
      </c>
    </row>
    <row r="40" spans="1:7" s="23" customFormat="1" ht="11.25" customHeight="1" thickBot="1">
      <c r="A40" s="13"/>
      <c r="B40" s="163" t="s">
        <v>251</v>
      </c>
      <c r="C40" s="263">
        <v>1057</v>
      </c>
      <c r="D40" s="263">
        <v>1997</v>
      </c>
      <c r="E40" s="263">
        <v>1931</v>
      </c>
      <c r="F40" s="263">
        <v>1247</v>
      </c>
      <c r="G40" s="320">
        <v>6042</v>
      </c>
    </row>
    <row r="41" spans="1:7" s="149" customFormat="1" ht="11.25" customHeight="1">
      <c r="A41" s="151"/>
      <c r="B41" s="168"/>
      <c r="C41" s="268"/>
      <c r="D41" s="268"/>
      <c r="E41" s="268"/>
      <c r="F41" s="268"/>
      <c r="G41" s="325"/>
    </row>
    <row r="42" spans="1:7" s="23" customFormat="1" ht="11.25" customHeight="1">
      <c r="A42" s="13"/>
      <c r="B42" s="160" t="s">
        <v>494</v>
      </c>
      <c r="C42" s="265">
        <v>1044</v>
      </c>
      <c r="D42" s="265">
        <v>1773</v>
      </c>
      <c r="E42" s="265">
        <v>2075</v>
      </c>
      <c r="F42" s="265">
        <v>902</v>
      </c>
      <c r="G42" s="322">
        <v>5604</v>
      </c>
    </row>
    <row r="43" spans="1:7" s="81" customFormat="1" ht="11.25" customHeight="1">
      <c r="A43" s="176"/>
      <c r="B43" s="174" t="s">
        <v>253</v>
      </c>
      <c r="C43" s="266">
        <v>1042</v>
      </c>
      <c r="D43" s="266">
        <v>1744</v>
      </c>
      <c r="E43" s="266">
        <v>2063</v>
      </c>
      <c r="F43" s="266">
        <v>897</v>
      </c>
      <c r="G43" s="323">
        <v>5556</v>
      </c>
    </row>
    <row r="44" spans="1:7" s="81" customFormat="1" ht="11.25" customHeight="1">
      <c r="A44" s="176"/>
      <c r="B44" s="174" t="s">
        <v>254</v>
      </c>
      <c r="C44" s="266">
        <v>2</v>
      </c>
      <c r="D44" s="266">
        <v>29</v>
      </c>
      <c r="E44" s="266">
        <v>12</v>
      </c>
      <c r="F44" s="266">
        <v>5</v>
      </c>
      <c r="G44" s="323">
        <v>48</v>
      </c>
    </row>
    <row r="45" spans="1:7" s="173" customFormat="1" ht="6.75" customHeight="1">
      <c r="A45" s="171"/>
      <c r="B45" s="172"/>
      <c r="C45" s="269"/>
      <c r="D45" s="269"/>
      <c r="E45" s="269"/>
      <c r="F45" s="269"/>
      <c r="G45" s="326"/>
    </row>
    <row r="46" spans="1:7" s="23" customFormat="1" ht="11.25" customHeight="1">
      <c r="A46" s="13"/>
      <c r="B46" s="160" t="s">
        <v>255</v>
      </c>
      <c r="C46" s="265">
        <v>1057</v>
      </c>
      <c r="D46" s="265">
        <v>1997</v>
      </c>
      <c r="E46" s="265">
        <v>1931</v>
      </c>
      <c r="F46" s="265">
        <v>1247</v>
      </c>
      <c r="G46" s="322">
        <v>6042</v>
      </c>
    </row>
    <row r="47" spans="1:7" s="81" customFormat="1" ht="11.25" customHeight="1">
      <c r="A47" s="176"/>
      <c r="B47" s="174" t="s">
        <v>253</v>
      </c>
      <c r="C47" s="266">
        <v>1006</v>
      </c>
      <c r="D47" s="266">
        <v>1968</v>
      </c>
      <c r="E47" s="266">
        <v>1924</v>
      </c>
      <c r="F47" s="266">
        <v>1229</v>
      </c>
      <c r="G47" s="323">
        <v>5937</v>
      </c>
    </row>
    <row r="48" spans="1:7" s="81" customFormat="1" ht="11.25" customHeight="1">
      <c r="A48" s="176"/>
      <c r="B48" s="174" t="s">
        <v>254</v>
      </c>
      <c r="C48" s="266">
        <v>51</v>
      </c>
      <c r="D48" s="266">
        <v>29</v>
      </c>
      <c r="E48" s="266">
        <v>7</v>
      </c>
      <c r="F48" s="266">
        <v>18</v>
      </c>
      <c r="G48" s="323">
        <v>105</v>
      </c>
    </row>
    <row r="49" spans="1:7" s="149" customFormat="1" ht="6.75" customHeight="1">
      <c r="A49" s="151"/>
      <c r="B49" s="169"/>
      <c r="C49" s="270"/>
      <c r="D49" s="270"/>
      <c r="E49" s="270"/>
      <c r="F49" s="270"/>
      <c r="G49" s="327"/>
    </row>
    <row r="50" spans="1:7" s="23" customFormat="1" ht="22.5" customHeight="1" thickBot="1">
      <c r="A50" s="13"/>
      <c r="B50" s="167" t="s">
        <v>495</v>
      </c>
      <c r="C50" s="272">
        <v>2.44</v>
      </c>
      <c r="D50" s="272">
        <v>4.07</v>
      </c>
      <c r="E50" s="272">
        <v>4.83</v>
      </c>
      <c r="F50" s="272">
        <v>2.1</v>
      </c>
      <c r="G50" s="328">
        <v>12.99</v>
      </c>
    </row>
    <row r="51" spans="1:7" s="23" customFormat="1" ht="21.75" customHeight="1">
      <c r="A51" s="13"/>
      <c r="B51" s="794" t="s">
        <v>629</v>
      </c>
      <c r="C51" s="794"/>
      <c r="D51" s="794"/>
      <c r="E51" s="794"/>
      <c r="F51" s="794"/>
      <c r="G51" s="794"/>
    </row>
    <row r="52" spans="1:7" s="23" customFormat="1" ht="13.5" customHeight="1">
      <c r="A52" s="13"/>
      <c r="B52" s="11"/>
      <c r="C52" s="65"/>
      <c r="D52" s="11"/>
      <c r="E52" s="11"/>
      <c r="F52" s="11"/>
      <c r="G52" s="11"/>
    </row>
    <row r="53" spans="1:7" s="23" customFormat="1" ht="11.25" customHeight="1">
      <c r="A53" s="13"/>
      <c r="B53" s="11"/>
      <c r="C53" s="65"/>
      <c r="D53" s="11"/>
      <c r="E53" s="11"/>
      <c r="F53" s="11"/>
      <c r="G53" s="11"/>
    </row>
  </sheetData>
  <mergeCells count="1">
    <mergeCell ref="B51:G51"/>
  </mergeCells>
  <printOptions horizontalCentered="1"/>
  <pageMargins left="0.39370078740157483" right="0.35433070866141736" top="0.98425196850393704" bottom="0.98425196850393704" header="0.51181102362204722" footer="0.51181102362204722"/>
  <pageSetup paperSize="9" scale="7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HP1183"/>
  <sheetViews>
    <sheetView showGridLines="0" view="pageBreakPreview" zoomScaleNormal="100" zoomScaleSheetLayoutView="100" workbookViewId="0">
      <pane xSplit="2" ySplit="4" topLeftCell="D5" activePane="bottomRight" state="frozen"/>
      <selection activeCell="B2" sqref="B2"/>
      <selection pane="topRight" activeCell="B2" sqref="B2"/>
      <selection pane="bottomLeft" activeCell="B2" sqref="B2"/>
      <selection pane="bottomRight" activeCell="B2" sqref="B2"/>
    </sheetView>
  </sheetViews>
  <sheetFormatPr defaultColWidth="9.453125" defaultRowHeight="12.5"/>
  <cols>
    <col min="1" max="1" width="1.26953125" customWidth="1"/>
    <col min="2" max="2" width="51.81640625" style="23" customWidth="1"/>
    <col min="3" max="10" width="10" style="13" customWidth="1"/>
    <col min="11" max="14" width="9.26953125" style="13" customWidth="1" collapsed="1"/>
  </cols>
  <sheetData>
    <row r="2" spans="1:224" ht="15.5">
      <c r="B2" s="515" t="s">
        <v>296</v>
      </c>
    </row>
    <row r="3" spans="1:224" ht="10" customHeight="1"/>
    <row r="4" spans="1:224" s="155" customFormat="1" ht="21" customHeight="1">
      <c r="A4" s="154"/>
      <c r="B4" s="191" t="s">
        <v>202</v>
      </c>
      <c r="C4" s="191" t="s">
        <v>84</v>
      </c>
      <c r="D4" s="191" t="s">
        <v>85</v>
      </c>
      <c r="E4" s="191" t="s">
        <v>86</v>
      </c>
      <c r="F4" s="191" t="s">
        <v>83</v>
      </c>
      <c r="G4" s="191" t="s">
        <v>75</v>
      </c>
      <c r="H4" s="191" t="s">
        <v>76</v>
      </c>
      <c r="I4" s="191" t="s">
        <v>80</v>
      </c>
      <c r="J4" s="191" t="s">
        <v>81</v>
      </c>
      <c r="K4" s="191" t="s">
        <v>82</v>
      </c>
      <c r="L4" s="191" t="s">
        <v>87</v>
      </c>
      <c r="M4" s="191" t="s">
        <v>88</v>
      </c>
      <c r="N4" s="191" t="s">
        <v>89</v>
      </c>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row>
    <row r="5" spans="1:224" s="86" customFormat="1" ht="7" customHeight="1">
      <c r="B5" s="182"/>
      <c r="C5" s="181"/>
      <c r="D5" s="181"/>
      <c r="E5" s="181"/>
      <c r="F5" s="181"/>
      <c r="G5" s="181"/>
      <c r="H5" s="181"/>
      <c r="I5" s="181"/>
      <c r="J5" s="181"/>
      <c r="K5" s="181"/>
      <c r="L5" s="181"/>
      <c r="M5" s="181"/>
      <c r="N5" s="181"/>
    </row>
    <row r="6" spans="1:224" s="13" customFormat="1" ht="9" customHeight="1">
      <c r="B6" s="162" t="s">
        <v>257</v>
      </c>
      <c r="C6" s="161"/>
      <c r="D6" s="161"/>
      <c r="E6" s="161"/>
      <c r="F6" s="329"/>
      <c r="G6" s="161"/>
      <c r="H6" s="161"/>
      <c r="I6" s="161"/>
      <c r="J6" s="329"/>
      <c r="K6" s="161"/>
      <c r="L6" s="161"/>
      <c r="M6" s="161"/>
      <c r="N6" s="329"/>
    </row>
    <row r="7" spans="1:224" s="13" customFormat="1" ht="10">
      <c r="B7" s="6" t="s">
        <v>258</v>
      </c>
      <c r="C7" s="275">
        <v>24310</v>
      </c>
      <c r="D7" s="275">
        <v>24527</v>
      </c>
      <c r="E7" s="275">
        <v>24186</v>
      </c>
      <c r="F7" s="330">
        <v>24904</v>
      </c>
      <c r="G7" s="275">
        <v>25234</v>
      </c>
      <c r="H7" s="275">
        <v>22021</v>
      </c>
      <c r="I7" s="275">
        <v>22509</v>
      </c>
      <c r="J7" s="330">
        <v>22644</v>
      </c>
      <c r="K7" s="275">
        <v>22618</v>
      </c>
      <c r="L7" s="275">
        <v>22428</v>
      </c>
      <c r="M7" s="275">
        <v>22489</v>
      </c>
      <c r="N7" s="330">
        <v>24536</v>
      </c>
    </row>
    <row r="8" spans="1:224" s="13" customFormat="1" ht="10">
      <c r="B8" s="177" t="s">
        <v>259</v>
      </c>
      <c r="C8" s="275">
        <v>124</v>
      </c>
      <c r="D8" s="275">
        <v>126</v>
      </c>
      <c r="E8" s="275">
        <v>125</v>
      </c>
      <c r="F8" s="330">
        <v>121</v>
      </c>
      <c r="G8" s="275">
        <v>120</v>
      </c>
      <c r="H8" s="275">
        <v>113</v>
      </c>
      <c r="I8" s="275">
        <v>113</v>
      </c>
      <c r="J8" s="330">
        <v>111</v>
      </c>
      <c r="K8" s="275">
        <v>109</v>
      </c>
      <c r="L8" s="275">
        <v>111</v>
      </c>
      <c r="M8" s="275">
        <v>113</v>
      </c>
      <c r="N8" s="330">
        <v>103</v>
      </c>
    </row>
    <row r="9" spans="1:224" s="13" customFormat="1" ht="10">
      <c r="B9" s="6" t="s">
        <v>260</v>
      </c>
      <c r="C9" s="275">
        <v>1224</v>
      </c>
      <c r="D9" s="275">
        <v>982</v>
      </c>
      <c r="E9" s="275">
        <v>974</v>
      </c>
      <c r="F9" s="330">
        <v>823</v>
      </c>
      <c r="G9" s="275">
        <v>1059</v>
      </c>
      <c r="H9" s="275">
        <v>615</v>
      </c>
      <c r="I9" s="275">
        <v>636</v>
      </c>
      <c r="J9" s="330">
        <v>703</v>
      </c>
      <c r="K9" s="275">
        <v>788</v>
      </c>
      <c r="L9" s="275">
        <v>606</v>
      </c>
      <c r="M9" s="275">
        <v>617</v>
      </c>
      <c r="N9" s="330">
        <v>1298</v>
      </c>
    </row>
    <row r="10" spans="1:224" s="13" customFormat="1" ht="10">
      <c r="B10" s="6" t="s">
        <v>261</v>
      </c>
      <c r="C10" s="275">
        <v>93</v>
      </c>
      <c r="D10" s="275">
        <v>93</v>
      </c>
      <c r="E10" s="275">
        <v>92</v>
      </c>
      <c r="F10" s="330">
        <v>95</v>
      </c>
      <c r="G10" s="275">
        <v>94</v>
      </c>
      <c r="H10" s="275">
        <v>88</v>
      </c>
      <c r="I10" s="275">
        <v>89</v>
      </c>
      <c r="J10" s="330">
        <v>89</v>
      </c>
      <c r="K10" s="275">
        <v>93</v>
      </c>
      <c r="L10" s="275">
        <v>94</v>
      </c>
      <c r="M10" s="275">
        <v>96</v>
      </c>
      <c r="N10" s="330">
        <v>99</v>
      </c>
    </row>
    <row r="11" spans="1:224" s="13" customFormat="1" ht="10">
      <c r="B11" s="6" t="s">
        <v>262</v>
      </c>
      <c r="C11" s="275">
        <v>605</v>
      </c>
      <c r="D11" s="275">
        <v>589</v>
      </c>
      <c r="E11" s="275">
        <v>610</v>
      </c>
      <c r="F11" s="330">
        <v>615</v>
      </c>
      <c r="G11" s="275">
        <v>632</v>
      </c>
      <c r="H11" s="275">
        <v>652</v>
      </c>
      <c r="I11" s="275">
        <v>675</v>
      </c>
      <c r="J11" s="330">
        <v>672</v>
      </c>
      <c r="K11" s="275">
        <v>703</v>
      </c>
      <c r="L11" s="275">
        <v>661</v>
      </c>
      <c r="M11" s="275">
        <v>746</v>
      </c>
      <c r="N11" s="330">
        <v>774</v>
      </c>
    </row>
    <row r="12" spans="1:224" s="13" customFormat="1" ht="10">
      <c r="B12" s="6" t="s">
        <v>263</v>
      </c>
      <c r="C12" s="275">
        <v>41</v>
      </c>
      <c r="D12" s="275">
        <v>40</v>
      </c>
      <c r="E12" s="275">
        <v>40</v>
      </c>
      <c r="F12" s="330">
        <v>40</v>
      </c>
      <c r="G12" s="275">
        <v>40</v>
      </c>
      <c r="H12" s="275">
        <v>41</v>
      </c>
      <c r="I12" s="275">
        <v>40</v>
      </c>
      <c r="J12" s="330">
        <v>40</v>
      </c>
      <c r="K12" s="275">
        <v>40</v>
      </c>
      <c r="L12" s="275">
        <v>41</v>
      </c>
      <c r="M12" s="275">
        <v>41</v>
      </c>
      <c r="N12" s="330">
        <v>40</v>
      </c>
    </row>
    <row r="13" spans="1:224" s="13" customFormat="1" ht="10">
      <c r="B13" s="6" t="s">
        <v>264</v>
      </c>
      <c r="C13" s="275">
        <v>272</v>
      </c>
      <c r="D13" s="275">
        <v>301</v>
      </c>
      <c r="E13" s="275">
        <v>262</v>
      </c>
      <c r="F13" s="330">
        <v>151</v>
      </c>
      <c r="G13" s="275">
        <v>154</v>
      </c>
      <c r="H13" s="275">
        <v>237</v>
      </c>
      <c r="I13" s="275">
        <v>223</v>
      </c>
      <c r="J13" s="330">
        <v>385</v>
      </c>
      <c r="K13" s="275">
        <v>244</v>
      </c>
      <c r="L13" s="275">
        <v>272</v>
      </c>
      <c r="M13" s="275">
        <v>261</v>
      </c>
      <c r="N13" s="330">
        <v>365</v>
      </c>
    </row>
    <row r="14" spans="1:224" s="13" customFormat="1" ht="10">
      <c r="B14" s="6" t="s">
        <v>268</v>
      </c>
      <c r="C14" s="275">
        <v>26</v>
      </c>
      <c r="D14" s="275">
        <v>41</v>
      </c>
      <c r="E14" s="275">
        <v>64</v>
      </c>
      <c r="F14" s="330">
        <v>158</v>
      </c>
      <c r="G14" s="275">
        <v>35</v>
      </c>
      <c r="H14" s="275">
        <v>41</v>
      </c>
      <c r="I14" s="275">
        <v>140</v>
      </c>
      <c r="J14" s="330">
        <v>327</v>
      </c>
      <c r="K14" s="275">
        <v>519</v>
      </c>
      <c r="L14" s="275">
        <v>375</v>
      </c>
      <c r="M14" s="275">
        <v>481</v>
      </c>
      <c r="N14" s="330">
        <v>147</v>
      </c>
    </row>
    <row r="15" spans="1:224" s="13" customFormat="1" ht="10.5">
      <c r="B15" s="165" t="s">
        <v>265</v>
      </c>
      <c r="C15" s="276">
        <v>26695</v>
      </c>
      <c r="D15" s="276">
        <v>26699</v>
      </c>
      <c r="E15" s="276">
        <v>26353</v>
      </c>
      <c r="F15" s="331">
        <v>26907</v>
      </c>
      <c r="G15" s="276">
        <v>27368</v>
      </c>
      <c r="H15" s="276">
        <v>23808</v>
      </c>
      <c r="I15" s="276">
        <v>24425</v>
      </c>
      <c r="J15" s="331">
        <v>24971</v>
      </c>
      <c r="K15" s="276">
        <v>25114</v>
      </c>
      <c r="L15" s="276">
        <v>24588</v>
      </c>
      <c r="M15" s="276">
        <v>24844</v>
      </c>
      <c r="N15" s="331">
        <v>27362</v>
      </c>
    </row>
    <row r="16" spans="1:224" s="13" customFormat="1" ht="10">
      <c r="B16" s="6" t="s">
        <v>266</v>
      </c>
      <c r="C16" s="275">
        <v>16507</v>
      </c>
      <c r="D16" s="275">
        <v>13830</v>
      </c>
      <c r="E16" s="275">
        <v>15264</v>
      </c>
      <c r="F16" s="330">
        <v>13749</v>
      </c>
      <c r="G16" s="275">
        <v>16208</v>
      </c>
      <c r="H16" s="275">
        <v>12894</v>
      </c>
      <c r="I16" s="275">
        <v>12770</v>
      </c>
      <c r="J16" s="330">
        <v>9829</v>
      </c>
      <c r="K16" s="275">
        <v>10167</v>
      </c>
      <c r="L16" s="275">
        <v>10721</v>
      </c>
      <c r="M16" s="275">
        <v>11916</v>
      </c>
      <c r="N16" s="330">
        <v>10715</v>
      </c>
    </row>
    <row r="17" spans="2:14" s="13" customFormat="1" ht="10">
      <c r="B17" s="6" t="s">
        <v>267</v>
      </c>
      <c r="C17" s="275">
        <v>8762</v>
      </c>
      <c r="D17" s="275">
        <v>8817</v>
      </c>
      <c r="E17" s="275">
        <v>8999</v>
      </c>
      <c r="F17" s="330">
        <v>7768</v>
      </c>
      <c r="G17" s="275">
        <v>8406</v>
      </c>
      <c r="H17" s="275">
        <v>8362</v>
      </c>
      <c r="I17" s="275">
        <v>8439</v>
      </c>
      <c r="J17" s="330">
        <v>7057</v>
      </c>
      <c r="K17" s="275">
        <v>7429</v>
      </c>
      <c r="L17" s="275">
        <v>9088</v>
      </c>
      <c r="M17" s="275">
        <v>7663</v>
      </c>
      <c r="N17" s="330">
        <v>6597</v>
      </c>
    </row>
    <row r="18" spans="2:14" s="13" customFormat="1" ht="10">
      <c r="B18" s="6" t="s">
        <v>268</v>
      </c>
      <c r="C18" s="275">
        <v>82</v>
      </c>
      <c r="D18" s="275">
        <v>288</v>
      </c>
      <c r="E18" s="275">
        <v>78</v>
      </c>
      <c r="F18" s="330">
        <v>165</v>
      </c>
      <c r="G18" s="275">
        <v>176</v>
      </c>
      <c r="H18" s="275">
        <v>203</v>
      </c>
      <c r="I18" s="275">
        <v>339</v>
      </c>
      <c r="J18" s="330">
        <v>862</v>
      </c>
      <c r="K18" s="275">
        <v>674</v>
      </c>
      <c r="L18" s="275">
        <v>455</v>
      </c>
      <c r="M18" s="275">
        <v>520</v>
      </c>
      <c r="N18" s="330">
        <v>974</v>
      </c>
    </row>
    <row r="19" spans="2:14" s="13" customFormat="1" ht="10">
      <c r="B19" s="6" t="s">
        <v>269</v>
      </c>
      <c r="C19" s="275">
        <v>119</v>
      </c>
      <c r="D19" s="275">
        <v>63</v>
      </c>
      <c r="E19" s="275">
        <v>54</v>
      </c>
      <c r="F19" s="330">
        <v>59</v>
      </c>
      <c r="G19" s="275">
        <v>66</v>
      </c>
      <c r="H19" s="275">
        <v>32</v>
      </c>
      <c r="I19" s="275">
        <v>24</v>
      </c>
      <c r="J19" s="330">
        <v>35</v>
      </c>
      <c r="K19" s="275">
        <v>44</v>
      </c>
      <c r="L19" s="275">
        <v>26</v>
      </c>
      <c r="M19" s="275">
        <v>37</v>
      </c>
      <c r="N19" s="330">
        <v>44</v>
      </c>
    </row>
    <row r="20" spans="2:14" s="13" customFormat="1" ht="10">
      <c r="B20" s="6" t="s">
        <v>270</v>
      </c>
      <c r="C20" s="275">
        <v>1145</v>
      </c>
      <c r="D20" s="275">
        <v>4414</v>
      </c>
      <c r="E20" s="275">
        <v>2492</v>
      </c>
      <c r="F20" s="330">
        <v>2689</v>
      </c>
      <c r="G20" s="275">
        <v>758</v>
      </c>
      <c r="H20" s="275">
        <v>5295</v>
      </c>
      <c r="I20" s="275">
        <v>4981</v>
      </c>
      <c r="J20" s="330">
        <v>3937</v>
      </c>
      <c r="K20" s="275">
        <v>3090</v>
      </c>
      <c r="L20" s="275">
        <v>4140</v>
      </c>
      <c r="M20" s="275">
        <v>4869</v>
      </c>
      <c r="N20" s="330">
        <v>2348</v>
      </c>
    </row>
    <row r="21" spans="2:14" s="13" customFormat="1" ht="10">
      <c r="B21" s="6" t="s">
        <v>271</v>
      </c>
      <c r="C21" s="275">
        <v>20</v>
      </c>
      <c r="D21" s="275">
        <v>20</v>
      </c>
      <c r="E21" s="275">
        <v>16</v>
      </c>
      <c r="F21" s="330">
        <v>15</v>
      </c>
      <c r="G21" s="275">
        <v>24</v>
      </c>
      <c r="H21" s="275">
        <v>13</v>
      </c>
      <c r="I21" s="275">
        <v>6</v>
      </c>
      <c r="J21" s="330">
        <v>34</v>
      </c>
      <c r="K21" s="275">
        <v>17</v>
      </c>
      <c r="L21" s="275">
        <v>7</v>
      </c>
      <c r="M21" s="275">
        <v>17</v>
      </c>
      <c r="N21" s="330">
        <v>97</v>
      </c>
    </row>
    <row r="22" spans="2:14" s="13" customFormat="1" ht="11" thickBot="1">
      <c r="B22" s="185" t="s">
        <v>272</v>
      </c>
      <c r="C22" s="277">
        <v>26635</v>
      </c>
      <c r="D22" s="277">
        <v>27432</v>
      </c>
      <c r="E22" s="277">
        <v>26903</v>
      </c>
      <c r="F22" s="332">
        <v>24445</v>
      </c>
      <c r="G22" s="277">
        <v>25638</v>
      </c>
      <c r="H22" s="277">
        <v>26799</v>
      </c>
      <c r="I22" s="277">
        <v>26559</v>
      </c>
      <c r="J22" s="332">
        <v>21754</v>
      </c>
      <c r="K22" s="277">
        <v>21421</v>
      </c>
      <c r="L22" s="277">
        <v>24437</v>
      </c>
      <c r="M22" s="277">
        <v>25022</v>
      </c>
      <c r="N22" s="332">
        <v>20775</v>
      </c>
    </row>
    <row r="23" spans="2:14" s="13" customFormat="1" ht="12" thickBot="1">
      <c r="B23" s="179" t="s">
        <v>114</v>
      </c>
      <c r="C23" s="271">
        <v>53330</v>
      </c>
      <c r="D23" s="271">
        <v>54131</v>
      </c>
      <c r="E23" s="271">
        <v>53256</v>
      </c>
      <c r="F23" s="333">
        <v>51352</v>
      </c>
      <c r="G23" s="271">
        <v>53006</v>
      </c>
      <c r="H23" s="271">
        <v>50607</v>
      </c>
      <c r="I23" s="271">
        <v>50984</v>
      </c>
      <c r="J23" s="333">
        <v>46725</v>
      </c>
      <c r="K23" s="271">
        <v>46535</v>
      </c>
      <c r="L23" s="271">
        <v>49025</v>
      </c>
      <c r="M23" s="271">
        <v>49866</v>
      </c>
      <c r="N23" s="333">
        <v>48137</v>
      </c>
    </row>
    <row r="24" spans="2:14" s="13" customFormat="1" ht="10.5">
      <c r="B24" s="162" t="s">
        <v>273</v>
      </c>
      <c r="C24" s="278"/>
      <c r="D24" s="278"/>
      <c r="E24" s="278"/>
      <c r="F24" s="334"/>
      <c r="G24" s="278"/>
      <c r="H24" s="278"/>
      <c r="I24" s="278"/>
      <c r="J24" s="334"/>
      <c r="K24" s="278"/>
      <c r="L24" s="278"/>
      <c r="M24" s="278"/>
      <c r="N24" s="334"/>
    </row>
    <row r="25" spans="2:14" s="13" customFormat="1" ht="10.5">
      <c r="B25" s="162" t="s">
        <v>274</v>
      </c>
      <c r="C25" s="278"/>
      <c r="D25" s="278"/>
      <c r="E25" s="278"/>
      <c r="F25" s="334"/>
      <c r="G25" s="278"/>
      <c r="H25" s="278"/>
      <c r="I25" s="278"/>
      <c r="J25" s="334"/>
      <c r="K25" s="278"/>
      <c r="L25" s="278"/>
      <c r="M25" s="278"/>
      <c r="N25" s="334"/>
    </row>
    <row r="26" spans="2:14" s="13" customFormat="1" ht="10">
      <c r="B26" s="6" t="s">
        <v>275</v>
      </c>
      <c r="C26" s="275">
        <v>1058</v>
      </c>
      <c r="D26" s="275">
        <v>1058</v>
      </c>
      <c r="E26" s="275">
        <v>1058</v>
      </c>
      <c r="F26" s="330">
        <v>1058</v>
      </c>
      <c r="G26" s="275">
        <v>1058</v>
      </c>
      <c r="H26" s="275">
        <v>1058</v>
      </c>
      <c r="I26" s="275">
        <v>1058</v>
      </c>
      <c r="J26" s="330">
        <v>1058</v>
      </c>
      <c r="K26" s="275">
        <v>1058</v>
      </c>
      <c r="L26" s="275">
        <v>1058</v>
      </c>
      <c r="M26" s="275">
        <v>1058</v>
      </c>
      <c r="N26" s="330">
        <v>1058</v>
      </c>
    </row>
    <row r="27" spans="2:14" s="13" customFormat="1" ht="10">
      <c r="B27" s="6" t="s">
        <v>276</v>
      </c>
      <c r="C27" s="275">
        <v>1227</v>
      </c>
      <c r="D27" s="275">
        <v>1227</v>
      </c>
      <c r="E27" s="275">
        <v>1227</v>
      </c>
      <c r="F27" s="330">
        <v>1227</v>
      </c>
      <c r="G27" s="275">
        <v>1227</v>
      </c>
      <c r="H27" s="275">
        <v>1227</v>
      </c>
      <c r="I27" s="275">
        <v>1227</v>
      </c>
      <c r="J27" s="330">
        <v>1227</v>
      </c>
      <c r="K27" s="275">
        <v>1227</v>
      </c>
      <c r="L27" s="275">
        <v>1227</v>
      </c>
      <c r="M27" s="275">
        <v>1227</v>
      </c>
      <c r="N27" s="330">
        <v>1227</v>
      </c>
    </row>
    <row r="28" spans="2:14" s="13" customFormat="1" ht="10">
      <c r="B28" s="6" t="s">
        <v>277</v>
      </c>
      <c r="C28" s="275">
        <v>-52</v>
      </c>
      <c r="D28" s="275">
        <v>-141</v>
      </c>
      <c r="E28" s="275">
        <v>9</v>
      </c>
      <c r="F28" s="330">
        <v>148</v>
      </c>
      <c r="G28" s="275">
        <v>59</v>
      </c>
      <c r="H28" s="275">
        <v>-39</v>
      </c>
      <c r="I28" s="275">
        <v>-133</v>
      </c>
      <c r="J28" s="330">
        <v>-1319</v>
      </c>
      <c r="K28" s="275">
        <v>-1061</v>
      </c>
      <c r="L28" s="275">
        <v>-1030</v>
      </c>
      <c r="M28" s="275">
        <v>-215</v>
      </c>
      <c r="N28" s="330">
        <v>-80</v>
      </c>
    </row>
    <row r="29" spans="2:14" s="13" customFormat="1" ht="10">
      <c r="B29" s="6" t="s">
        <v>278</v>
      </c>
      <c r="C29" s="275">
        <v>2</v>
      </c>
      <c r="D29" s="275">
        <v>1</v>
      </c>
      <c r="E29" s="275">
        <v>1</v>
      </c>
      <c r="F29" s="330">
        <v>0</v>
      </c>
      <c r="G29" s="275">
        <v>0</v>
      </c>
      <c r="H29" s="275">
        <v>0</v>
      </c>
      <c r="I29" s="275">
        <v>0</v>
      </c>
      <c r="J29" s="330">
        <v>0</v>
      </c>
      <c r="K29" s="275">
        <v>0</v>
      </c>
      <c r="L29" s="275">
        <v>0</v>
      </c>
      <c r="M29" s="275">
        <v>0</v>
      </c>
      <c r="N29" s="330">
        <v>0</v>
      </c>
    </row>
    <row r="30" spans="2:14" s="13" customFormat="1" ht="10">
      <c r="B30" s="6" t="s">
        <v>249</v>
      </c>
      <c r="C30" s="275">
        <v>192</v>
      </c>
      <c r="D30" s="275">
        <v>303</v>
      </c>
      <c r="E30" s="275">
        <v>132</v>
      </c>
      <c r="F30" s="330">
        <v>-201</v>
      </c>
      <c r="G30" s="275">
        <v>-231</v>
      </c>
      <c r="H30" s="275">
        <v>467</v>
      </c>
      <c r="I30" s="275">
        <v>478</v>
      </c>
      <c r="J30" s="330">
        <v>509</v>
      </c>
      <c r="K30" s="275">
        <v>424</v>
      </c>
      <c r="L30" s="275">
        <v>547</v>
      </c>
      <c r="M30" s="275">
        <v>513</v>
      </c>
      <c r="N30" s="330">
        <v>537</v>
      </c>
    </row>
    <row r="31" spans="2:14" s="13" customFormat="1" ht="10">
      <c r="B31" s="6" t="s">
        <v>279</v>
      </c>
      <c r="C31" s="275">
        <v>24328</v>
      </c>
      <c r="D31" s="275">
        <v>23480</v>
      </c>
      <c r="E31" s="275">
        <v>24134</v>
      </c>
      <c r="F31" s="330">
        <v>23716</v>
      </c>
      <c r="G31" s="275">
        <v>23803</v>
      </c>
      <c r="H31" s="275">
        <v>17990</v>
      </c>
      <c r="I31" s="275">
        <v>18528</v>
      </c>
      <c r="J31" s="330">
        <v>17296</v>
      </c>
      <c r="K31" s="275">
        <v>18052</v>
      </c>
      <c r="L31" s="275">
        <v>18713</v>
      </c>
      <c r="M31" s="275">
        <v>19508</v>
      </c>
      <c r="N31" s="330">
        <v>19431</v>
      </c>
    </row>
    <row r="32" spans="2:14" s="13" customFormat="1" ht="10.5">
      <c r="B32" s="165" t="s">
        <v>280</v>
      </c>
      <c r="C32" s="276">
        <v>26755</v>
      </c>
      <c r="D32" s="276">
        <v>25928</v>
      </c>
      <c r="E32" s="276">
        <v>26561</v>
      </c>
      <c r="F32" s="331">
        <v>25948</v>
      </c>
      <c r="G32" s="276">
        <v>25916</v>
      </c>
      <c r="H32" s="276">
        <v>20703</v>
      </c>
      <c r="I32" s="276">
        <v>21158</v>
      </c>
      <c r="J32" s="331">
        <v>18771</v>
      </c>
      <c r="K32" s="276">
        <v>19700</v>
      </c>
      <c r="L32" s="276">
        <v>20515</v>
      </c>
      <c r="M32" s="276">
        <v>22091</v>
      </c>
      <c r="N32" s="331">
        <v>22173</v>
      </c>
    </row>
    <row r="33" spans="2:14" s="13" customFormat="1" ht="10.5">
      <c r="B33" s="165" t="s">
        <v>281</v>
      </c>
      <c r="C33" s="279">
        <v>1808</v>
      </c>
      <c r="D33" s="279">
        <v>1833</v>
      </c>
      <c r="E33" s="279">
        <v>1803</v>
      </c>
      <c r="F33" s="335">
        <v>1603</v>
      </c>
      <c r="G33" s="279">
        <v>1696</v>
      </c>
      <c r="H33" s="279">
        <v>1492</v>
      </c>
      <c r="I33" s="279">
        <v>1585</v>
      </c>
      <c r="J33" s="335">
        <v>1615</v>
      </c>
      <c r="K33" s="279">
        <v>1654</v>
      </c>
      <c r="L33" s="279">
        <v>1892</v>
      </c>
      <c r="M33" s="279">
        <v>2010</v>
      </c>
      <c r="N33" s="335">
        <v>2071</v>
      </c>
    </row>
    <row r="34" spans="2:14" s="13" customFormat="1" ht="10.5">
      <c r="B34" s="165" t="s">
        <v>282</v>
      </c>
      <c r="C34" s="276">
        <v>28563</v>
      </c>
      <c r="D34" s="276">
        <v>27761</v>
      </c>
      <c r="E34" s="276">
        <v>28364</v>
      </c>
      <c r="F34" s="331">
        <v>27551</v>
      </c>
      <c r="G34" s="276">
        <v>27612</v>
      </c>
      <c r="H34" s="276">
        <v>22195</v>
      </c>
      <c r="I34" s="276">
        <v>22743</v>
      </c>
      <c r="J34" s="331">
        <v>20386</v>
      </c>
      <c r="K34" s="276">
        <v>21354</v>
      </c>
      <c r="L34" s="276">
        <v>22407</v>
      </c>
      <c r="M34" s="276">
        <v>24101</v>
      </c>
      <c r="N34" s="331">
        <v>24244</v>
      </c>
    </row>
    <row r="35" spans="2:14" s="13" customFormat="1" ht="10.5">
      <c r="B35" s="197" t="s">
        <v>283</v>
      </c>
      <c r="C35" s="277"/>
      <c r="D35" s="277"/>
      <c r="E35" s="277"/>
      <c r="F35" s="332"/>
      <c r="G35" s="277"/>
      <c r="H35" s="277"/>
      <c r="I35" s="277"/>
      <c r="J35" s="332"/>
      <c r="K35" s="277"/>
      <c r="L35" s="277"/>
      <c r="M35" s="277"/>
      <c r="N35" s="332"/>
    </row>
    <row r="36" spans="2:14" s="13" customFormat="1" ht="10">
      <c r="B36" s="6" t="s">
        <v>396</v>
      </c>
      <c r="C36" s="280">
        <v>6507</v>
      </c>
      <c r="D36" s="280">
        <v>6852</v>
      </c>
      <c r="E36" s="280">
        <v>5772</v>
      </c>
      <c r="F36" s="336">
        <v>6507</v>
      </c>
      <c r="G36" s="280">
        <v>7734</v>
      </c>
      <c r="H36" s="280">
        <v>10123</v>
      </c>
      <c r="I36" s="280">
        <v>10054</v>
      </c>
      <c r="J36" s="336">
        <v>9670</v>
      </c>
      <c r="K36" s="280">
        <v>8733</v>
      </c>
      <c r="L36" s="280">
        <v>8046</v>
      </c>
      <c r="M36" s="280">
        <v>9656</v>
      </c>
      <c r="N36" s="336">
        <v>8131</v>
      </c>
    </row>
    <row r="37" spans="2:14" s="13" customFormat="1" ht="10">
      <c r="B37" s="6" t="s">
        <v>284</v>
      </c>
      <c r="C37" s="280">
        <v>656</v>
      </c>
      <c r="D37" s="280">
        <v>668</v>
      </c>
      <c r="E37" s="280">
        <v>667</v>
      </c>
      <c r="F37" s="336">
        <v>658</v>
      </c>
      <c r="G37" s="280">
        <v>657</v>
      </c>
      <c r="H37" s="280">
        <v>676</v>
      </c>
      <c r="I37" s="280">
        <v>681</v>
      </c>
      <c r="J37" s="336">
        <v>709</v>
      </c>
      <c r="K37" s="280">
        <v>707</v>
      </c>
      <c r="L37" s="280">
        <v>740</v>
      </c>
      <c r="M37" s="280">
        <v>740</v>
      </c>
      <c r="N37" s="336">
        <v>710</v>
      </c>
    </row>
    <row r="38" spans="2:14" s="13" customFormat="1" ht="10">
      <c r="B38" s="6" t="s">
        <v>285</v>
      </c>
      <c r="C38" s="280">
        <v>673</v>
      </c>
      <c r="D38" s="280">
        <v>581</v>
      </c>
      <c r="E38" s="280">
        <v>717</v>
      </c>
      <c r="F38" s="336">
        <v>538</v>
      </c>
      <c r="G38" s="280">
        <v>482</v>
      </c>
      <c r="H38" s="280">
        <v>458</v>
      </c>
      <c r="I38" s="280">
        <v>465</v>
      </c>
      <c r="J38" s="336">
        <v>75</v>
      </c>
      <c r="K38" s="280">
        <v>113</v>
      </c>
      <c r="L38" s="280">
        <v>332</v>
      </c>
      <c r="M38" s="280">
        <v>549</v>
      </c>
      <c r="N38" s="336">
        <v>674</v>
      </c>
    </row>
    <row r="39" spans="2:14" s="13" customFormat="1" ht="10">
      <c r="B39" s="6" t="s">
        <v>286</v>
      </c>
      <c r="C39" s="280">
        <v>15</v>
      </c>
      <c r="D39" s="280">
        <v>15</v>
      </c>
      <c r="E39" s="280">
        <v>15</v>
      </c>
      <c r="F39" s="336">
        <v>10</v>
      </c>
      <c r="G39" s="280">
        <v>10</v>
      </c>
      <c r="H39" s="280">
        <v>9</v>
      </c>
      <c r="I39" s="280">
        <v>10</v>
      </c>
      <c r="J39" s="336">
        <v>8</v>
      </c>
      <c r="K39" s="280">
        <v>8</v>
      </c>
      <c r="L39" s="280">
        <v>8</v>
      </c>
      <c r="M39" s="280">
        <v>8</v>
      </c>
      <c r="N39" s="336">
        <v>8</v>
      </c>
    </row>
    <row r="40" spans="2:14" s="13" customFormat="1" ht="10">
      <c r="B40" s="6" t="s">
        <v>291</v>
      </c>
      <c r="C40" s="280">
        <v>153</v>
      </c>
      <c r="D40" s="280">
        <v>177</v>
      </c>
      <c r="E40" s="280">
        <v>157</v>
      </c>
      <c r="F40" s="336">
        <v>133</v>
      </c>
      <c r="G40" s="280">
        <v>219</v>
      </c>
      <c r="H40" s="280">
        <v>468</v>
      </c>
      <c r="I40" s="280">
        <v>702</v>
      </c>
      <c r="J40" s="336">
        <v>1843</v>
      </c>
      <c r="K40" s="280">
        <v>819</v>
      </c>
      <c r="L40" s="280">
        <v>785</v>
      </c>
      <c r="M40" s="280">
        <v>1128</v>
      </c>
      <c r="N40" s="336">
        <v>704</v>
      </c>
    </row>
    <row r="41" spans="2:14" s="13" customFormat="1" ht="10.5">
      <c r="B41" s="165" t="s">
        <v>287</v>
      </c>
      <c r="C41" s="276">
        <v>8004</v>
      </c>
      <c r="D41" s="276">
        <v>8293</v>
      </c>
      <c r="E41" s="276">
        <v>7328</v>
      </c>
      <c r="F41" s="331">
        <v>7846</v>
      </c>
      <c r="G41" s="276">
        <v>9102</v>
      </c>
      <c r="H41" s="276">
        <v>11734</v>
      </c>
      <c r="I41" s="276">
        <v>11912</v>
      </c>
      <c r="J41" s="331">
        <v>12305</v>
      </c>
      <c r="K41" s="276">
        <v>10380</v>
      </c>
      <c r="L41" s="276">
        <v>9911</v>
      </c>
      <c r="M41" s="276">
        <v>12081</v>
      </c>
      <c r="N41" s="331">
        <v>10227</v>
      </c>
    </row>
    <row r="42" spans="2:14" s="13" customFormat="1" ht="10">
      <c r="B42" s="8" t="s">
        <v>288</v>
      </c>
      <c r="C42" s="280">
        <v>12449</v>
      </c>
      <c r="D42" s="280">
        <v>14405</v>
      </c>
      <c r="E42" s="280">
        <v>15120</v>
      </c>
      <c r="F42" s="336">
        <v>14013</v>
      </c>
      <c r="G42" s="280">
        <v>12985</v>
      </c>
      <c r="H42" s="280">
        <v>14392</v>
      </c>
      <c r="I42" s="280">
        <v>14668</v>
      </c>
      <c r="J42" s="336">
        <v>11215</v>
      </c>
      <c r="K42" s="280">
        <v>11310</v>
      </c>
      <c r="L42" s="280">
        <v>13732</v>
      </c>
      <c r="M42" s="280">
        <v>11454</v>
      </c>
      <c r="N42" s="336">
        <v>10658</v>
      </c>
    </row>
    <row r="43" spans="2:14" s="13" customFormat="1" ht="10">
      <c r="B43" s="6" t="s">
        <v>397</v>
      </c>
      <c r="C43" s="280">
        <v>3145</v>
      </c>
      <c r="D43" s="280">
        <v>2695</v>
      </c>
      <c r="E43" s="280">
        <v>1585</v>
      </c>
      <c r="F43" s="336">
        <v>850</v>
      </c>
      <c r="G43" s="280">
        <v>2040</v>
      </c>
      <c r="H43" s="280">
        <v>1508</v>
      </c>
      <c r="I43" s="280">
        <v>811</v>
      </c>
      <c r="J43" s="336">
        <v>987</v>
      </c>
      <c r="K43" s="280">
        <v>518</v>
      </c>
      <c r="L43" s="280">
        <v>535</v>
      </c>
      <c r="M43" s="280">
        <v>896</v>
      </c>
      <c r="N43" s="336">
        <v>1027</v>
      </c>
    </row>
    <row r="44" spans="2:14" s="13" customFormat="1" ht="10">
      <c r="B44" s="6" t="s">
        <v>289</v>
      </c>
      <c r="C44" s="280">
        <v>54</v>
      </c>
      <c r="D44" s="280">
        <v>20</v>
      </c>
      <c r="E44" s="280">
        <v>20</v>
      </c>
      <c r="F44" s="336">
        <v>36</v>
      </c>
      <c r="G44" s="280">
        <v>46</v>
      </c>
      <c r="H44" s="280">
        <v>19</v>
      </c>
      <c r="I44" s="280">
        <v>55</v>
      </c>
      <c r="J44" s="336">
        <v>42</v>
      </c>
      <c r="K44" s="280">
        <v>17</v>
      </c>
      <c r="L44" s="280">
        <v>118</v>
      </c>
      <c r="M44" s="280">
        <v>203</v>
      </c>
      <c r="N44" s="336">
        <v>162</v>
      </c>
    </row>
    <row r="45" spans="2:14" s="13" customFormat="1" ht="10">
      <c r="B45" s="6" t="s">
        <v>290</v>
      </c>
      <c r="C45" s="280">
        <v>764</v>
      </c>
      <c r="D45" s="280">
        <v>577</v>
      </c>
      <c r="E45" s="280">
        <v>604</v>
      </c>
      <c r="F45" s="336">
        <v>821</v>
      </c>
      <c r="G45" s="280">
        <v>874</v>
      </c>
      <c r="H45" s="280">
        <v>424</v>
      </c>
      <c r="I45" s="280">
        <v>497</v>
      </c>
      <c r="J45" s="336">
        <v>648</v>
      </c>
      <c r="K45" s="280">
        <v>704</v>
      </c>
      <c r="L45" s="280">
        <v>475</v>
      </c>
      <c r="M45" s="280">
        <v>597</v>
      </c>
      <c r="N45" s="336">
        <v>749</v>
      </c>
    </row>
    <row r="46" spans="2:14" s="13" customFormat="1" ht="10">
      <c r="B46" s="6" t="s">
        <v>286</v>
      </c>
      <c r="C46" s="280">
        <v>256</v>
      </c>
      <c r="D46" s="280">
        <v>224</v>
      </c>
      <c r="E46" s="280">
        <v>181</v>
      </c>
      <c r="F46" s="336">
        <v>124</v>
      </c>
      <c r="G46" s="280">
        <v>279</v>
      </c>
      <c r="H46" s="280">
        <v>239</v>
      </c>
      <c r="I46" s="280">
        <v>190</v>
      </c>
      <c r="J46" s="336">
        <v>122</v>
      </c>
      <c r="K46" s="280">
        <v>282</v>
      </c>
      <c r="L46" s="280">
        <v>244</v>
      </c>
      <c r="M46" s="280">
        <v>191</v>
      </c>
      <c r="N46" s="336">
        <v>128</v>
      </c>
    </row>
    <row r="47" spans="2:14" s="13" customFormat="1" ht="10">
      <c r="B47" s="6" t="s">
        <v>291</v>
      </c>
      <c r="C47" s="280">
        <v>95</v>
      </c>
      <c r="D47" s="280">
        <v>155</v>
      </c>
      <c r="E47" s="280">
        <v>53</v>
      </c>
      <c r="F47" s="336">
        <v>110</v>
      </c>
      <c r="G47" s="280">
        <v>64</v>
      </c>
      <c r="H47" s="280">
        <v>96</v>
      </c>
      <c r="I47" s="280">
        <v>108</v>
      </c>
      <c r="J47" s="336">
        <v>1020</v>
      </c>
      <c r="K47" s="280">
        <v>1970</v>
      </c>
      <c r="L47" s="280">
        <v>1603</v>
      </c>
      <c r="M47" s="280">
        <v>343</v>
      </c>
      <c r="N47" s="336">
        <v>870</v>
      </c>
    </row>
    <row r="48" spans="2:14" s="13" customFormat="1" ht="10">
      <c r="B48" s="6" t="s">
        <v>292</v>
      </c>
      <c r="C48" s="280">
        <v>0</v>
      </c>
      <c r="D48" s="280">
        <v>1</v>
      </c>
      <c r="E48" s="280">
        <v>1</v>
      </c>
      <c r="F48" s="336">
        <v>1</v>
      </c>
      <c r="G48" s="280">
        <v>4</v>
      </c>
      <c r="H48" s="280">
        <v>0</v>
      </c>
      <c r="I48" s="280">
        <v>0</v>
      </c>
      <c r="J48" s="336">
        <v>0</v>
      </c>
      <c r="K48" s="280">
        <v>0</v>
      </c>
      <c r="L48" s="280">
        <v>0</v>
      </c>
      <c r="M48" s="280">
        <v>0</v>
      </c>
      <c r="N48" s="336">
        <v>72</v>
      </c>
    </row>
    <row r="49" spans="2:14" s="13" customFormat="1" ht="10.5">
      <c r="B49" s="165" t="s">
        <v>293</v>
      </c>
      <c r="C49" s="276">
        <v>16763</v>
      </c>
      <c r="D49" s="276">
        <v>18077</v>
      </c>
      <c r="E49" s="276">
        <v>17564</v>
      </c>
      <c r="F49" s="331">
        <v>15955</v>
      </c>
      <c r="G49" s="276">
        <v>16292</v>
      </c>
      <c r="H49" s="276">
        <v>16678</v>
      </c>
      <c r="I49" s="276">
        <v>16329</v>
      </c>
      <c r="J49" s="331">
        <v>14034</v>
      </c>
      <c r="K49" s="276">
        <v>14801</v>
      </c>
      <c r="L49" s="276">
        <v>16707</v>
      </c>
      <c r="M49" s="276">
        <v>13684</v>
      </c>
      <c r="N49" s="331">
        <v>13666</v>
      </c>
    </row>
    <row r="50" spans="2:14" s="13" customFormat="1" ht="11" thickBot="1">
      <c r="B50" s="183" t="s">
        <v>294</v>
      </c>
      <c r="C50" s="281">
        <v>24767</v>
      </c>
      <c r="D50" s="281">
        <v>26370</v>
      </c>
      <c r="E50" s="281">
        <v>24892</v>
      </c>
      <c r="F50" s="337">
        <v>23801</v>
      </c>
      <c r="G50" s="281">
        <v>25394</v>
      </c>
      <c r="H50" s="281">
        <v>28412</v>
      </c>
      <c r="I50" s="281">
        <v>28241</v>
      </c>
      <c r="J50" s="337">
        <v>26339</v>
      </c>
      <c r="K50" s="281">
        <v>25181</v>
      </c>
      <c r="L50" s="281">
        <v>26618</v>
      </c>
      <c r="M50" s="281">
        <v>25765</v>
      </c>
      <c r="N50" s="337">
        <v>23893</v>
      </c>
    </row>
    <row r="51" spans="2:14" s="13" customFormat="1" ht="12" thickBot="1">
      <c r="B51" s="180" t="s">
        <v>295</v>
      </c>
      <c r="C51" s="271">
        <v>53330</v>
      </c>
      <c r="D51" s="271">
        <v>54131</v>
      </c>
      <c r="E51" s="271">
        <v>53256</v>
      </c>
      <c r="F51" s="333">
        <v>51352</v>
      </c>
      <c r="G51" s="271">
        <v>53006</v>
      </c>
      <c r="H51" s="271">
        <v>50607</v>
      </c>
      <c r="I51" s="271">
        <v>50984</v>
      </c>
      <c r="J51" s="333">
        <v>46725</v>
      </c>
      <c r="K51" s="271">
        <v>46535</v>
      </c>
      <c r="L51" s="271">
        <v>49025</v>
      </c>
      <c r="M51" s="271">
        <v>49866</v>
      </c>
      <c r="N51" s="333">
        <v>48137</v>
      </c>
    </row>
    <row r="52" spans="2:14" s="13" customFormat="1" ht="17.25" customHeight="1">
      <c r="B52" s="11" t="s">
        <v>228</v>
      </c>
    </row>
    <row r="54" spans="2:14">
      <c r="C54" s="95"/>
      <c r="D54" s="95"/>
      <c r="E54" s="95"/>
      <c r="F54" s="95"/>
      <c r="G54" s="95"/>
      <c r="H54" s="95"/>
      <c r="I54" s="95"/>
      <c r="J54" s="95"/>
      <c r="K54" s="95"/>
      <c r="L54" s="95"/>
      <c r="M54" s="95"/>
      <c r="N54" s="95"/>
    </row>
    <row r="55" spans="2:14" ht="12.75" customHeight="1">
      <c r="B55" s="116"/>
      <c r="C55" s="99"/>
      <c r="D55" s="99"/>
      <c r="E55" s="99"/>
      <c r="F55" s="99"/>
      <c r="G55" s="99"/>
      <c r="H55" s="99"/>
      <c r="I55" s="99"/>
      <c r="J55" s="99"/>
      <c r="K55" s="99"/>
      <c r="L55" s="99"/>
      <c r="M55" s="99"/>
      <c r="N55" s="99"/>
    </row>
    <row r="56" spans="2:14" ht="12.75" customHeight="1">
      <c r="B56" s="127"/>
      <c r="C56" s="99"/>
      <c r="D56" s="99"/>
      <c r="E56" s="99"/>
      <c r="F56" s="99"/>
      <c r="G56" s="99"/>
      <c r="H56" s="99"/>
      <c r="I56" s="99"/>
      <c r="J56" s="99"/>
      <c r="K56" s="99"/>
      <c r="L56" s="99"/>
      <c r="M56" s="99"/>
      <c r="N56" s="99"/>
    </row>
    <row r="57" spans="2:14" ht="12.75" customHeight="1">
      <c r="B57" s="116"/>
      <c r="C57" s="92"/>
      <c r="D57" s="92"/>
      <c r="E57" s="92"/>
      <c r="F57" s="92"/>
      <c r="G57" s="92"/>
      <c r="H57" s="92"/>
      <c r="I57" s="92"/>
      <c r="J57" s="92"/>
      <c r="K57" s="92"/>
      <c r="L57" s="92"/>
      <c r="M57" s="92"/>
      <c r="N57" s="92"/>
    </row>
    <row r="58" spans="2:14" ht="12.75" customHeight="1">
      <c r="B58" s="101"/>
      <c r="C58" s="97"/>
      <c r="D58" s="97"/>
      <c r="E58" s="97"/>
      <c r="F58" s="97"/>
      <c r="G58" s="97"/>
      <c r="H58" s="97"/>
      <c r="I58" s="97"/>
      <c r="J58" s="97"/>
      <c r="K58" s="97"/>
      <c r="L58" s="97"/>
      <c r="M58" s="97"/>
      <c r="N58" s="97"/>
    </row>
    <row r="59" spans="2:14" ht="12.75" customHeight="1">
      <c r="B59" s="101"/>
      <c r="C59" s="61"/>
      <c r="D59" s="61"/>
      <c r="E59" s="61"/>
      <c r="F59" s="61"/>
      <c r="G59" s="61"/>
      <c r="H59" s="61"/>
      <c r="I59" s="61"/>
      <c r="J59" s="61"/>
      <c r="K59" s="61"/>
      <c r="L59" s="61"/>
      <c r="M59" s="61"/>
      <c r="N59" s="61"/>
    </row>
    <row r="60" spans="2:14" ht="25.5" customHeight="1">
      <c r="B60" s="101"/>
      <c r="C60" s="61"/>
      <c r="D60" s="61"/>
      <c r="E60" s="61"/>
      <c r="F60" s="61"/>
      <c r="G60" s="61"/>
      <c r="H60" s="61"/>
      <c r="I60" s="61"/>
      <c r="J60" s="61"/>
      <c r="K60" s="61"/>
      <c r="L60" s="61"/>
      <c r="M60" s="61"/>
      <c r="N60" s="61"/>
    </row>
    <row r="61" spans="2:14" ht="12.75" customHeight="1"/>
    <row r="62" spans="2:14" ht="12.75" customHeight="1"/>
    <row r="63" spans="2:14" ht="12.75" customHeight="1"/>
    <row r="64" spans="2: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182" ht="12.75" customHeight="1"/>
    <row r="1183" ht="22.5" customHeight="1"/>
  </sheetData>
  <printOptions horizontalCentered="1"/>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BA44"/>
  <sheetViews>
    <sheetView showGridLines="0" view="pageBreakPreview" zoomScaleNormal="115" zoomScaleSheetLayoutView="100" workbookViewId="0">
      <pane xSplit="2" ySplit="5" topLeftCell="C6" activePane="bottomRight" state="frozen"/>
      <selection activeCell="B2" sqref="B2"/>
      <selection pane="topRight" activeCell="B2" sqref="B2"/>
      <selection pane="bottomLeft" activeCell="B2" sqref="B2"/>
      <selection pane="bottomRight" activeCell="AA2" sqref="AA2"/>
    </sheetView>
  </sheetViews>
  <sheetFormatPr defaultColWidth="9.453125" defaultRowHeight="12.5" outlineLevelCol="1"/>
  <cols>
    <col min="1" max="1" width="1.26953125" customWidth="1"/>
    <col min="2" max="2" width="32.26953125" customWidth="1"/>
    <col min="3" max="6" width="9.54296875" hidden="1" customWidth="1" outlineLevel="1"/>
    <col min="7" max="7" width="9.54296875" customWidth="1" collapsed="1"/>
    <col min="8" max="11" width="9.54296875" hidden="1" customWidth="1" outlineLevel="1"/>
    <col min="12" max="12" width="9.54296875" customWidth="1" collapsed="1"/>
    <col min="13" max="16" width="9.54296875" hidden="1" customWidth="1" outlineLevel="1"/>
    <col min="17" max="17" width="9.54296875" customWidth="1" collapsed="1"/>
    <col min="18" max="21" width="9.54296875" hidden="1" customWidth="1" outlineLevel="1"/>
    <col min="22" max="22" width="9.54296875" customWidth="1" collapsed="1"/>
    <col min="23" max="26" width="9.54296875" hidden="1" customWidth="1" outlineLevel="1"/>
    <col min="27" max="27" width="9.54296875" customWidth="1" collapsed="1"/>
    <col min="28" max="31" width="9.54296875" hidden="1" customWidth="1" outlineLevel="1"/>
    <col min="32" max="32" width="9.54296875" customWidth="1" collapsed="1"/>
    <col min="33" max="49" width="9.54296875" customWidth="1"/>
    <col min="50" max="52" width="9.54296875" hidden="1" customWidth="1" outlineLevel="1"/>
    <col min="53" max="53" width="9.453125" collapsed="1"/>
  </cols>
  <sheetData>
    <row r="2" spans="2:52" ht="15.5">
      <c r="B2" s="512" t="s">
        <v>151</v>
      </c>
    </row>
    <row r="3" spans="2:52" ht="10" customHeight="1">
      <c r="B3" s="13"/>
      <c r="C3" s="13"/>
      <c r="D3" s="13"/>
      <c r="E3" s="13"/>
      <c r="F3" s="13"/>
      <c r="G3" s="13"/>
      <c r="H3" s="13"/>
      <c r="I3" s="13"/>
      <c r="J3" s="13"/>
    </row>
    <row r="4" spans="2:52" ht="26.25" customHeight="1">
      <c r="B4" s="667" t="s">
        <v>160</v>
      </c>
      <c r="C4" s="45" t="s">
        <v>152</v>
      </c>
      <c r="D4" s="45" t="s">
        <v>153</v>
      </c>
      <c r="E4" s="45" t="s">
        <v>154</v>
      </c>
      <c r="F4" s="45" t="s">
        <v>155</v>
      </c>
      <c r="G4" s="45" t="s">
        <v>156</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c r="AB4" s="45" t="s">
        <v>457</v>
      </c>
      <c r="AC4" s="45" t="s">
        <v>458</v>
      </c>
      <c r="AD4" s="45" t="s">
        <v>459</v>
      </c>
      <c r="AE4" s="45" t="s">
        <v>460</v>
      </c>
      <c r="AF4" s="45" t="s">
        <v>461</v>
      </c>
      <c r="AG4" s="45" t="s">
        <v>510</v>
      </c>
      <c r="AH4" s="45" t="s">
        <v>511</v>
      </c>
      <c r="AI4" s="45" t="s">
        <v>512</v>
      </c>
      <c r="AJ4" s="45" t="s">
        <v>513</v>
      </c>
      <c r="AK4" s="45" t="s">
        <v>514</v>
      </c>
      <c r="AL4" s="45" t="s">
        <v>565</v>
      </c>
      <c r="AM4" s="45" t="s">
        <v>566</v>
      </c>
      <c r="AN4" s="45" t="s">
        <v>567</v>
      </c>
      <c r="AO4" s="45" t="s">
        <v>568</v>
      </c>
      <c r="AP4" s="45" t="s">
        <v>569</v>
      </c>
      <c r="AQ4" s="45" t="s">
        <v>666</v>
      </c>
      <c r="AR4" s="45" t="s">
        <v>667</v>
      </c>
      <c r="AS4" s="45" t="s">
        <v>668</v>
      </c>
      <c r="AT4" s="45" t="s">
        <v>669</v>
      </c>
      <c r="AU4" s="45" t="s">
        <v>670</v>
      </c>
      <c r="AV4" s="45" t="s">
        <v>715</v>
      </c>
      <c r="AW4" s="45" t="s">
        <v>717</v>
      </c>
      <c r="AX4" s="45" t="s">
        <v>718</v>
      </c>
      <c r="AY4" s="45" t="s">
        <v>719</v>
      </c>
      <c r="AZ4" s="45" t="s">
        <v>720</v>
      </c>
    </row>
    <row r="5" spans="2:52" s="86" customFormat="1" ht="7" customHeight="1">
      <c r="B5" s="212"/>
      <c r="C5" s="200"/>
      <c r="D5" s="200"/>
      <c r="E5" s="200"/>
      <c r="F5" s="200"/>
      <c r="G5" s="200"/>
      <c r="H5" s="200"/>
      <c r="I5" s="200"/>
      <c r="J5" s="200"/>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row>
    <row r="6" spans="2:52" s="13" customFormat="1" ht="12" customHeight="1">
      <c r="B6" s="221" t="s">
        <v>161</v>
      </c>
      <c r="C6" s="298">
        <v>113</v>
      </c>
      <c r="D6" s="298">
        <v>102</v>
      </c>
      <c r="E6" s="298">
        <v>110</v>
      </c>
      <c r="F6" s="298">
        <v>109</v>
      </c>
      <c r="G6" s="357">
        <v>109</v>
      </c>
      <c r="H6" s="298">
        <v>108</v>
      </c>
      <c r="I6" s="298">
        <v>110</v>
      </c>
      <c r="J6" s="298">
        <v>102</v>
      </c>
      <c r="K6" s="241">
        <v>77</v>
      </c>
      <c r="L6" s="365">
        <v>99</v>
      </c>
      <c r="M6" s="241">
        <v>54</v>
      </c>
      <c r="N6" s="241">
        <v>62</v>
      </c>
      <c r="O6" s="241">
        <v>50</v>
      </c>
      <c r="P6" s="241">
        <v>44</v>
      </c>
      <c r="Q6" s="365">
        <v>52</v>
      </c>
      <c r="R6" s="241">
        <v>34</v>
      </c>
      <c r="S6" s="241">
        <v>46</v>
      </c>
      <c r="T6" s="241">
        <v>46</v>
      </c>
      <c r="U6" s="241">
        <v>49</v>
      </c>
      <c r="V6" s="365">
        <v>44</v>
      </c>
      <c r="W6" s="241">
        <v>54</v>
      </c>
      <c r="X6" s="241">
        <v>50</v>
      </c>
      <c r="Y6" s="241">
        <v>52</v>
      </c>
      <c r="Z6" s="241">
        <v>61</v>
      </c>
      <c r="AA6" s="365">
        <v>54</v>
      </c>
      <c r="AB6" s="241">
        <v>67</v>
      </c>
      <c r="AC6" s="241">
        <v>74</v>
      </c>
      <c r="AD6" s="241">
        <v>75</v>
      </c>
      <c r="AE6" s="241">
        <v>69</v>
      </c>
      <c r="AF6" s="365">
        <v>71</v>
      </c>
      <c r="AG6" s="241">
        <v>63</v>
      </c>
      <c r="AH6" s="241">
        <v>69</v>
      </c>
      <c r="AI6" s="241">
        <v>62</v>
      </c>
      <c r="AJ6" s="241">
        <v>63</v>
      </c>
      <c r="AK6" s="365">
        <v>64</v>
      </c>
      <c r="AL6" s="241">
        <v>50</v>
      </c>
      <c r="AM6" s="241">
        <v>30</v>
      </c>
      <c r="AN6" s="241">
        <v>43</v>
      </c>
      <c r="AO6" s="241">
        <v>44.2</v>
      </c>
      <c r="AP6" s="365">
        <v>42</v>
      </c>
      <c r="AQ6" s="241">
        <v>61</v>
      </c>
      <c r="AR6" s="241">
        <v>69</v>
      </c>
      <c r="AS6" s="241">
        <v>74</v>
      </c>
      <c r="AT6" s="241">
        <v>80</v>
      </c>
      <c r="AU6" s="365">
        <v>71</v>
      </c>
      <c r="AV6" s="241">
        <v>102</v>
      </c>
      <c r="AW6" s="241">
        <v>114</v>
      </c>
      <c r="AX6" s="241"/>
      <c r="AY6" s="241"/>
      <c r="AZ6" s="365"/>
    </row>
    <row r="7" spans="2:52" s="13" customFormat="1" ht="12" customHeight="1">
      <c r="B7" s="214" t="s">
        <v>688</v>
      </c>
      <c r="C7" s="308">
        <v>-1.7</v>
      </c>
      <c r="D7" s="308">
        <v>-0.7</v>
      </c>
      <c r="E7" s="308">
        <v>-0.2</v>
      </c>
      <c r="F7" s="308">
        <v>-1.4</v>
      </c>
      <c r="G7" s="358">
        <v>-1</v>
      </c>
      <c r="H7" s="308">
        <v>-1.4</v>
      </c>
      <c r="I7" s="308">
        <v>-2.2000000000000002</v>
      </c>
      <c r="J7" s="308">
        <v>-1.8</v>
      </c>
      <c r="K7" s="309">
        <v>-1.5</v>
      </c>
      <c r="L7" s="366">
        <v>-1.7</v>
      </c>
      <c r="M7" s="309">
        <v>-1.7</v>
      </c>
      <c r="N7" s="309">
        <v>-1.5</v>
      </c>
      <c r="O7" s="310">
        <v>-1.5</v>
      </c>
      <c r="P7" s="310">
        <v>-2.7</v>
      </c>
      <c r="Q7" s="373">
        <v>-1.8</v>
      </c>
      <c r="R7" s="309">
        <v>-2.7</v>
      </c>
      <c r="S7" s="309">
        <v>-2.6</v>
      </c>
      <c r="T7" s="310">
        <v>-2.4</v>
      </c>
      <c r="U7" s="310">
        <v>-2.2000000000000002</v>
      </c>
      <c r="V7" s="373">
        <v>-2.5</v>
      </c>
      <c r="W7" s="309">
        <v>-2.1</v>
      </c>
      <c r="X7" s="309">
        <v>-1.5</v>
      </c>
      <c r="Y7" s="310">
        <v>-1</v>
      </c>
      <c r="Z7" s="310">
        <v>-0.9</v>
      </c>
      <c r="AA7" s="373">
        <v>-1.4</v>
      </c>
      <c r="AB7" s="309">
        <v>-1.6</v>
      </c>
      <c r="AC7" s="309">
        <v>-2.2000000000000002</v>
      </c>
      <c r="AD7" s="310">
        <v>-1.3</v>
      </c>
      <c r="AE7" s="310">
        <v>-1</v>
      </c>
      <c r="AF7" s="373">
        <v>-1.5</v>
      </c>
      <c r="AG7" s="309">
        <v>-0.2</v>
      </c>
      <c r="AH7" s="309">
        <v>-0.5</v>
      </c>
      <c r="AI7" s="310">
        <v>-1</v>
      </c>
      <c r="AJ7" s="310">
        <v>-1.5</v>
      </c>
      <c r="AK7" s="373">
        <v>-0.8</v>
      </c>
      <c r="AL7" s="309">
        <v>-2.4</v>
      </c>
      <c r="AM7" s="309">
        <v>-0.1</v>
      </c>
      <c r="AN7" s="310">
        <v>0.1</v>
      </c>
      <c r="AO7" s="310">
        <v>-0.1</v>
      </c>
      <c r="AP7" s="373">
        <v>-0.6</v>
      </c>
      <c r="AQ7" s="309">
        <v>-1.5</v>
      </c>
      <c r="AR7" s="309">
        <v>-2</v>
      </c>
      <c r="AS7" s="310">
        <v>-2.2999999999999998</v>
      </c>
      <c r="AT7" s="310">
        <v>-1.7</v>
      </c>
      <c r="AU7" s="373">
        <v>-1.9</v>
      </c>
      <c r="AV7" s="310">
        <v>-7.3</v>
      </c>
      <c r="AW7" s="309">
        <v>-12.2</v>
      </c>
      <c r="AX7" s="310"/>
      <c r="AY7" s="310"/>
      <c r="AZ7" s="373"/>
    </row>
    <row r="8" spans="2:52" s="13" customFormat="1" ht="12" customHeight="1">
      <c r="B8" s="211" t="s">
        <v>162</v>
      </c>
      <c r="C8" s="300">
        <v>94</v>
      </c>
      <c r="D8" s="300">
        <v>94</v>
      </c>
      <c r="E8" s="300">
        <v>106</v>
      </c>
      <c r="F8" s="300">
        <v>100</v>
      </c>
      <c r="G8" s="359">
        <v>99</v>
      </c>
      <c r="H8" s="300">
        <v>99</v>
      </c>
      <c r="I8" s="300">
        <v>103</v>
      </c>
      <c r="J8" s="300">
        <v>98</v>
      </c>
      <c r="K8" s="243">
        <v>74</v>
      </c>
      <c r="L8" s="367">
        <v>94</v>
      </c>
      <c r="M8" s="243">
        <v>49</v>
      </c>
      <c r="N8" s="243">
        <v>58</v>
      </c>
      <c r="O8" s="243">
        <v>46</v>
      </c>
      <c r="P8" s="243">
        <v>42</v>
      </c>
      <c r="Q8" s="367">
        <v>48.75</v>
      </c>
      <c r="R8" s="243">
        <v>34</v>
      </c>
      <c r="S8" s="243">
        <v>46</v>
      </c>
      <c r="T8" s="243">
        <v>45</v>
      </c>
      <c r="U8" s="243">
        <v>49</v>
      </c>
      <c r="V8" s="367">
        <v>44</v>
      </c>
      <c r="W8" s="243">
        <v>52</v>
      </c>
      <c r="X8" s="243">
        <v>48</v>
      </c>
      <c r="Y8" s="243">
        <v>48</v>
      </c>
      <c r="Z8" s="243">
        <v>55</v>
      </c>
      <c r="AA8" s="367">
        <v>51</v>
      </c>
      <c r="AB8" s="243">
        <v>63</v>
      </c>
      <c r="AC8" s="243">
        <v>68</v>
      </c>
      <c r="AD8" s="243">
        <v>70</v>
      </c>
      <c r="AE8" s="243">
        <v>59</v>
      </c>
      <c r="AF8" s="367">
        <v>65</v>
      </c>
      <c r="AG8" s="243">
        <v>55</v>
      </c>
      <c r="AH8" s="243">
        <v>60</v>
      </c>
      <c r="AI8" s="243">
        <v>56</v>
      </c>
      <c r="AJ8" s="243">
        <v>57</v>
      </c>
      <c r="AK8" s="367">
        <v>57</v>
      </c>
      <c r="AL8" s="243">
        <v>45</v>
      </c>
      <c r="AM8" s="243">
        <v>28</v>
      </c>
      <c r="AN8" s="243">
        <v>41</v>
      </c>
      <c r="AO8" s="243">
        <v>42.627800000000001</v>
      </c>
      <c r="AP8" s="367">
        <v>39</v>
      </c>
      <c r="AQ8" s="243">
        <v>58</v>
      </c>
      <c r="AR8" s="243">
        <v>66.069999999999993</v>
      </c>
      <c r="AS8" s="243">
        <v>71</v>
      </c>
      <c r="AT8" s="243">
        <v>77</v>
      </c>
      <c r="AU8" s="367">
        <v>60</v>
      </c>
      <c r="AV8" s="243">
        <v>94</v>
      </c>
      <c r="AW8" s="243">
        <v>108</v>
      </c>
      <c r="AX8" s="243"/>
      <c r="AY8" s="243"/>
      <c r="AZ8" s="367"/>
    </row>
    <row r="9" spans="2:52" s="13" customFormat="1" ht="12" customHeight="1">
      <c r="B9" s="211" t="s">
        <v>163</v>
      </c>
      <c r="C9" s="300">
        <v>88</v>
      </c>
      <c r="D9" s="300">
        <v>91</v>
      </c>
      <c r="E9" s="300">
        <v>101</v>
      </c>
      <c r="F9" s="300">
        <v>82</v>
      </c>
      <c r="G9" s="359">
        <v>91</v>
      </c>
      <c r="H9" s="300">
        <v>91</v>
      </c>
      <c r="I9" s="300">
        <v>96</v>
      </c>
      <c r="J9" s="300">
        <v>90</v>
      </c>
      <c r="K9" s="243">
        <v>67</v>
      </c>
      <c r="L9" s="367">
        <v>86</v>
      </c>
      <c r="M9" s="243">
        <v>42</v>
      </c>
      <c r="N9" s="243">
        <v>55</v>
      </c>
      <c r="O9" s="243">
        <v>43</v>
      </c>
      <c r="P9" s="243">
        <v>40</v>
      </c>
      <c r="Q9" s="367">
        <v>45</v>
      </c>
      <c r="R9" s="243">
        <v>30</v>
      </c>
      <c r="S9" s="243">
        <v>43</v>
      </c>
      <c r="T9" s="243">
        <v>42</v>
      </c>
      <c r="U9" s="243">
        <v>46</v>
      </c>
      <c r="V9" s="367">
        <v>40</v>
      </c>
      <c r="W9" s="243">
        <v>49</v>
      </c>
      <c r="X9" s="243">
        <v>46</v>
      </c>
      <c r="Y9" s="243">
        <v>46</v>
      </c>
      <c r="Z9" s="243">
        <v>52</v>
      </c>
      <c r="AA9" s="367">
        <v>48</v>
      </c>
      <c r="AB9" s="243">
        <v>57</v>
      </c>
      <c r="AC9" s="243">
        <v>61</v>
      </c>
      <c r="AD9" s="243">
        <v>59</v>
      </c>
      <c r="AE9" s="243">
        <v>36</v>
      </c>
      <c r="AF9" s="367">
        <v>53</v>
      </c>
      <c r="AG9" s="243">
        <v>51</v>
      </c>
      <c r="AH9" s="243">
        <v>54</v>
      </c>
      <c r="AI9" s="243">
        <v>52</v>
      </c>
      <c r="AJ9" s="243">
        <v>51</v>
      </c>
      <c r="AK9" s="367">
        <v>52</v>
      </c>
      <c r="AL9" s="243">
        <v>39</v>
      </c>
      <c r="AM9" s="243">
        <v>23</v>
      </c>
      <c r="AN9" s="243">
        <v>37</v>
      </c>
      <c r="AO9" s="243">
        <v>37.953000000000003</v>
      </c>
      <c r="AP9" s="367">
        <v>34</v>
      </c>
      <c r="AQ9" s="243">
        <v>55</v>
      </c>
      <c r="AR9" s="243">
        <v>62.756700000000002</v>
      </c>
      <c r="AS9" s="243">
        <v>67</v>
      </c>
      <c r="AT9" s="243">
        <v>73</v>
      </c>
      <c r="AU9" s="367">
        <v>56</v>
      </c>
      <c r="AV9" s="243">
        <v>93</v>
      </c>
      <c r="AW9" s="243">
        <v>107</v>
      </c>
      <c r="AX9" s="243"/>
      <c r="AY9" s="243"/>
      <c r="AZ9" s="367"/>
    </row>
    <row r="10" spans="2:52" s="13" customFormat="1" ht="12" customHeight="1" thickBot="1">
      <c r="B10" s="123" t="s">
        <v>164</v>
      </c>
      <c r="C10" s="300">
        <v>123</v>
      </c>
      <c r="D10" s="300">
        <v>142</v>
      </c>
      <c r="E10" s="300">
        <v>125</v>
      </c>
      <c r="F10" s="300">
        <v>136</v>
      </c>
      <c r="G10" s="359">
        <v>132</v>
      </c>
      <c r="H10" s="300">
        <v>183</v>
      </c>
      <c r="I10" s="300">
        <v>163</v>
      </c>
      <c r="J10" s="300">
        <v>140</v>
      </c>
      <c r="K10" s="243">
        <v>133</v>
      </c>
      <c r="L10" s="367">
        <v>155</v>
      </c>
      <c r="M10" s="243">
        <v>102</v>
      </c>
      <c r="N10" s="243">
        <v>97</v>
      </c>
      <c r="O10" s="286">
        <v>97</v>
      </c>
      <c r="P10" s="243">
        <v>75</v>
      </c>
      <c r="Q10" s="367">
        <v>92.75</v>
      </c>
      <c r="R10" s="243">
        <v>72</v>
      </c>
      <c r="S10" s="243">
        <v>78</v>
      </c>
      <c r="T10" s="286">
        <v>103</v>
      </c>
      <c r="U10" s="243">
        <v>110</v>
      </c>
      <c r="V10" s="367">
        <v>91</v>
      </c>
      <c r="W10" s="243">
        <v>108</v>
      </c>
      <c r="X10" s="243">
        <v>111</v>
      </c>
      <c r="Y10" s="286">
        <v>106</v>
      </c>
      <c r="Z10" s="243">
        <v>104</v>
      </c>
      <c r="AA10" s="367">
        <v>107</v>
      </c>
      <c r="AB10" s="243">
        <v>115</v>
      </c>
      <c r="AC10" s="243">
        <v>104</v>
      </c>
      <c r="AD10" s="286">
        <v>106</v>
      </c>
      <c r="AE10" s="243">
        <v>137</v>
      </c>
      <c r="AF10" s="367">
        <v>116</v>
      </c>
      <c r="AG10" s="243">
        <v>106</v>
      </c>
      <c r="AH10" s="243">
        <v>91</v>
      </c>
      <c r="AI10" s="286">
        <v>87</v>
      </c>
      <c r="AJ10" s="243">
        <v>87</v>
      </c>
      <c r="AK10" s="367">
        <v>93</v>
      </c>
      <c r="AL10" s="243">
        <v>68</v>
      </c>
      <c r="AM10" s="243">
        <v>62</v>
      </c>
      <c r="AN10" s="286">
        <v>70</v>
      </c>
      <c r="AO10" s="243">
        <v>83.160799999999995</v>
      </c>
      <c r="AP10" s="367">
        <v>71</v>
      </c>
      <c r="AQ10" s="243">
        <v>115</v>
      </c>
      <c r="AR10" s="243">
        <v>107.80710000000001</v>
      </c>
      <c r="AS10" s="286">
        <v>157</v>
      </c>
      <c r="AT10" s="243">
        <v>177</v>
      </c>
      <c r="AU10" s="367">
        <v>119</v>
      </c>
      <c r="AV10" s="243">
        <v>165</v>
      </c>
      <c r="AW10" s="243">
        <v>272</v>
      </c>
      <c r="AX10" s="286"/>
      <c r="AY10" s="243"/>
      <c r="AZ10" s="367"/>
    </row>
    <row r="11" spans="2:52" s="13" customFormat="1" ht="12" customHeight="1">
      <c r="B11" s="214" t="s">
        <v>165</v>
      </c>
      <c r="C11" s="299">
        <v>111</v>
      </c>
      <c r="D11" s="299">
        <v>113</v>
      </c>
      <c r="E11" s="299">
        <v>88</v>
      </c>
      <c r="F11" s="299">
        <v>114</v>
      </c>
      <c r="G11" s="360">
        <v>107</v>
      </c>
      <c r="H11" s="299">
        <v>170</v>
      </c>
      <c r="I11" s="299">
        <v>142</v>
      </c>
      <c r="J11" s="299">
        <v>123</v>
      </c>
      <c r="K11" s="228">
        <v>106</v>
      </c>
      <c r="L11" s="368">
        <v>135</v>
      </c>
      <c r="M11" s="228">
        <v>75</v>
      </c>
      <c r="N11" s="228">
        <v>73</v>
      </c>
      <c r="O11" s="282">
        <v>74</v>
      </c>
      <c r="P11" s="282">
        <v>62</v>
      </c>
      <c r="Q11" s="374">
        <v>71</v>
      </c>
      <c r="R11" s="228">
        <v>47</v>
      </c>
      <c r="S11" s="228">
        <v>40</v>
      </c>
      <c r="T11" s="282">
        <v>66</v>
      </c>
      <c r="U11" s="282">
        <v>85</v>
      </c>
      <c r="V11" s="374">
        <v>60</v>
      </c>
      <c r="W11" s="228">
        <v>74</v>
      </c>
      <c r="X11" s="228">
        <v>75</v>
      </c>
      <c r="Y11" s="282">
        <v>48</v>
      </c>
      <c r="Z11" s="282">
        <v>48</v>
      </c>
      <c r="AA11" s="374">
        <v>61</v>
      </c>
      <c r="AB11" s="228">
        <v>59</v>
      </c>
      <c r="AC11" s="228">
        <v>34</v>
      </c>
      <c r="AD11" s="282">
        <v>35</v>
      </c>
      <c r="AE11" s="282">
        <v>43</v>
      </c>
      <c r="AF11" s="374">
        <v>43</v>
      </c>
      <c r="AG11" s="228">
        <v>70</v>
      </c>
      <c r="AH11" s="228">
        <v>30</v>
      </c>
      <c r="AI11" s="282">
        <v>28</v>
      </c>
      <c r="AJ11" s="282">
        <v>68</v>
      </c>
      <c r="AK11" s="374">
        <v>49</v>
      </c>
      <c r="AL11" s="228">
        <v>54</v>
      </c>
      <c r="AM11" s="228">
        <v>52</v>
      </c>
      <c r="AN11" s="282">
        <v>60</v>
      </c>
      <c r="AO11" s="282">
        <v>71.695400000000006</v>
      </c>
      <c r="AP11" s="374">
        <v>60</v>
      </c>
      <c r="AQ11" s="228">
        <v>87</v>
      </c>
      <c r="AR11" s="228">
        <v>90.1417</v>
      </c>
      <c r="AS11" s="282">
        <v>108</v>
      </c>
      <c r="AT11" s="282">
        <v>142</v>
      </c>
      <c r="AU11" s="374">
        <v>91</v>
      </c>
      <c r="AV11" s="282">
        <v>133</v>
      </c>
      <c r="AW11" s="228">
        <v>197</v>
      </c>
      <c r="AX11" s="282"/>
      <c r="AY11" s="282"/>
      <c r="AZ11" s="374"/>
    </row>
    <row r="12" spans="2:52" s="103" customFormat="1" ht="12" customHeight="1">
      <c r="B12" s="211" t="s">
        <v>689</v>
      </c>
      <c r="C12" s="301">
        <v>12.4</v>
      </c>
      <c r="D12" s="301">
        <v>12.1</v>
      </c>
      <c r="E12" s="301">
        <v>9.5</v>
      </c>
      <c r="F12" s="301">
        <v>9</v>
      </c>
      <c r="G12" s="361">
        <v>10.7</v>
      </c>
      <c r="H12" s="301">
        <v>9.5</v>
      </c>
      <c r="I12" s="301">
        <v>10.4</v>
      </c>
      <c r="J12" s="301">
        <v>12.9</v>
      </c>
      <c r="K12" s="306">
        <v>12.6</v>
      </c>
      <c r="L12" s="369">
        <v>11.4</v>
      </c>
      <c r="M12" s="306">
        <v>12.6</v>
      </c>
      <c r="N12" s="306">
        <v>15.1</v>
      </c>
      <c r="O12" s="307">
        <v>15.5</v>
      </c>
      <c r="P12" s="307">
        <v>12</v>
      </c>
      <c r="Q12" s="370">
        <v>13.8</v>
      </c>
      <c r="R12" s="306">
        <v>11.7</v>
      </c>
      <c r="S12" s="306">
        <v>12.2</v>
      </c>
      <c r="T12" s="307">
        <v>11</v>
      </c>
      <c r="U12" s="307">
        <v>12</v>
      </c>
      <c r="V12" s="370">
        <v>11.7</v>
      </c>
      <c r="W12" s="306">
        <v>12.1</v>
      </c>
      <c r="X12" s="306">
        <v>13.6</v>
      </c>
      <c r="Y12" s="307">
        <v>13.9</v>
      </c>
      <c r="Z12" s="307">
        <v>11.5</v>
      </c>
      <c r="AA12" s="370">
        <v>12.8</v>
      </c>
      <c r="AB12" s="306">
        <v>11.4</v>
      </c>
      <c r="AC12" s="306">
        <v>12.4</v>
      </c>
      <c r="AD12" s="307">
        <v>12.8</v>
      </c>
      <c r="AE12" s="307">
        <v>12.1</v>
      </c>
      <c r="AF12" s="370">
        <v>12.2</v>
      </c>
      <c r="AG12" s="306">
        <v>10</v>
      </c>
      <c r="AH12" s="306">
        <v>11.1</v>
      </c>
      <c r="AI12" s="307">
        <v>12.7</v>
      </c>
      <c r="AJ12" s="307">
        <v>9.1</v>
      </c>
      <c r="AK12" s="370">
        <v>10.7</v>
      </c>
      <c r="AL12" s="306">
        <v>11</v>
      </c>
      <c r="AM12" s="306">
        <v>7.3</v>
      </c>
      <c r="AN12" s="307">
        <v>5.4</v>
      </c>
      <c r="AO12" s="307">
        <v>5.4</v>
      </c>
      <c r="AP12" s="370">
        <v>7.3</v>
      </c>
      <c r="AQ12" s="306">
        <v>7.1</v>
      </c>
      <c r="AR12" s="306">
        <v>9.8000000000000007</v>
      </c>
      <c r="AS12" s="307">
        <v>9.8000000000000007</v>
      </c>
      <c r="AT12" s="307">
        <v>7.6</v>
      </c>
      <c r="AU12" s="370">
        <v>8.6</v>
      </c>
      <c r="AV12" s="307" t="s">
        <v>746</v>
      </c>
      <c r="AW12" s="306" t="s">
        <v>746</v>
      </c>
      <c r="AX12" s="307"/>
      <c r="AY12" s="307"/>
      <c r="AZ12" s="370"/>
    </row>
    <row r="13" spans="2:52" s="13" customFormat="1" ht="12" customHeight="1">
      <c r="B13" s="211" t="s">
        <v>690</v>
      </c>
      <c r="C13" s="301">
        <v>4.0999999999999996</v>
      </c>
      <c r="D13" s="301">
        <v>5.3</v>
      </c>
      <c r="E13" s="301">
        <v>3.3</v>
      </c>
      <c r="F13" s="301">
        <v>0.7</v>
      </c>
      <c r="G13" s="361">
        <v>3.4</v>
      </c>
      <c r="H13" s="301">
        <v>1.3</v>
      </c>
      <c r="I13" s="301">
        <v>2.5</v>
      </c>
      <c r="J13" s="301">
        <v>4.8</v>
      </c>
      <c r="K13" s="307">
        <v>5</v>
      </c>
      <c r="L13" s="370">
        <v>3.4</v>
      </c>
      <c r="M13" s="307">
        <v>7.5</v>
      </c>
      <c r="N13" s="307">
        <v>9.6999999999999993</v>
      </c>
      <c r="O13" s="307">
        <v>9.9</v>
      </c>
      <c r="P13" s="307">
        <v>5.5</v>
      </c>
      <c r="Q13" s="370">
        <v>8.1999999999999993</v>
      </c>
      <c r="R13" s="307">
        <v>5.3</v>
      </c>
      <c r="S13" s="307">
        <v>6</v>
      </c>
      <c r="T13" s="307">
        <v>4.3</v>
      </c>
      <c r="U13" s="307">
        <v>5.8</v>
      </c>
      <c r="V13" s="370">
        <v>5.3</v>
      </c>
      <c r="W13" s="307">
        <v>5.3</v>
      </c>
      <c r="X13" s="307">
        <v>6.9</v>
      </c>
      <c r="Y13" s="307">
        <v>7.9</v>
      </c>
      <c r="Z13" s="307">
        <v>5.3</v>
      </c>
      <c r="AA13" s="370">
        <v>6.4</v>
      </c>
      <c r="AB13" s="307">
        <v>4</v>
      </c>
      <c r="AC13" s="307">
        <v>5.2</v>
      </c>
      <c r="AD13" s="307">
        <v>6.2</v>
      </c>
      <c r="AE13" s="307">
        <v>4.8</v>
      </c>
      <c r="AF13" s="370">
        <v>5.0999999999999996</v>
      </c>
      <c r="AG13" s="307">
        <v>4.4000000000000004</v>
      </c>
      <c r="AH13" s="307">
        <v>5.9</v>
      </c>
      <c r="AI13" s="307">
        <v>7.1</v>
      </c>
      <c r="AJ13" s="307">
        <v>3.2</v>
      </c>
      <c r="AK13" s="370">
        <v>5.2</v>
      </c>
      <c r="AL13" s="307">
        <v>3.4</v>
      </c>
      <c r="AM13" s="307">
        <v>3.2</v>
      </c>
      <c r="AN13" s="307">
        <v>1.2</v>
      </c>
      <c r="AO13" s="307">
        <v>1</v>
      </c>
      <c r="AP13" s="370">
        <v>2.2000000000000002</v>
      </c>
      <c r="AQ13" s="307">
        <v>0.5</v>
      </c>
      <c r="AR13" s="307">
        <v>1.5</v>
      </c>
      <c r="AS13" s="307">
        <v>3.1</v>
      </c>
      <c r="AT13" s="307">
        <v>4.5</v>
      </c>
      <c r="AU13" s="370">
        <v>2.4</v>
      </c>
      <c r="AV13" s="307">
        <v>6</v>
      </c>
      <c r="AW13" s="307">
        <v>26.5</v>
      </c>
      <c r="AX13" s="307"/>
      <c r="AY13" s="307"/>
      <c r="AZ13" s="370"/>
    </row>
    <row r="14" spans="2:52" s="13" customFormat="1" ht="12" customHeight="1">
      <c r="B14" s="211" t="s">
        <v>691</v>
      </c>
      <c r="C14" s="300">
        <v>737</v>
      </c>
      <c r="D14" s="300">
        <v>729</v>
      </c>
      <c r="E14" s="300">
        <v>719</v>
      </c>
      <c r="F14" s="300">
        <v>736</v>
      </c>
      <c r="G14" s="359">
        <v>730</v>
      </c>
      <c r="H14" s="300">
        <v>756</v>
      </c>
      <c r="I14" s="300">
        <v>741</v>
      </c>
      <c r="J14" s="300">
        <v>782</v>
      </c>
      <c r="K14" s="243">
        <v>844</v>
      </c>
      <c r="L14" s="367">
        <v>781</v>
      </c>
      <c r="M14" s="243">
        <v>746</v>
      </c>
      <c r="N14" s="243">
        <v>1035</v>
      </c>
      <c r="O14" s="243">
        <v>1113</v>
      </c>
      <c r="P14" s="243">
        <v>960</v>
      </c>
      <c r="Q14" s="367">
        <v>968</v>
      </c>
      <c r="R14" s="243">
        <v>998</v>
      </c>
      <c r="S14" s="243">
        <v>982</v>
      </c>
      <c r="T14" s="243">
        <v>957</v>
      </c>
      <c r="U14" s="243">
        <v>906</v>
      </c>
      <c r="V14" s="367">
        <v>960</v>
      </c>
      <c r="W14" s="243">
        <v>930</v>
      </c>
      <c r="X14" s="243">
        <v>1003</v>
      </c>
      <c r="Y14" s="243">
        <v>911</v>
      </c>
      <c r="Z14" s="243">
        <v>890</v>
      </c>
      <c r="AA14" s="367">
        <v>933</v>
      </c>
      <c r="AB14" s="243">
        <v>902</v>
      </c>
      <c r="AC14" s="243">
        <v>853</v>
      </c>
      <c r="AD14" s="243">
        <v>870</v>
      </c>
      <c r="AE14" s="243">
        <v>921</v>
      </c>
      <c r="AF14" s="367">
        <v>885</v>
      </c>
      <c r="AG14" s="243">
        <v>885</v>
      </c>
      <c r="AH14" s="243">
        <v>906</v>
      </c>
      <c r="AI14" s="243">
        <v>859</v>
      </c>
      <c r="AJ14" s="243">
        <v>785</v>
      </c>
      <c r="AK14" s="367">
        <v>859</v>
      </c>
      <c r="AL14" s="243">
        <v>845</v>
      </c>
      <c r="AM14" s="243">
        <v>846</v>
      </c>
      <c r="AN14" s="243">
        <v>828</v>
      </c>
      <c r="AO14" s="243">
        <v>840</v>
      </c>
      <c r="AP14" s="367">
        <v>839</v>
      </c>
      <c r="AQ14" s="243">
        <v>1044</v>
      </c>
      <c r="AR14" s="243">
        <v>1473</v>
      </c>
      <c r="AS14" s="243">
        <v>1318</v>
      </c>
      <c r="AT14" s="243">
        <v>1253</v>
      </c>
      <c r="AU14" s="367">
        <v>1273</v>
      </c>
      <c r="AV14" s="243">
        <v>1166</v>
      </c>
      <c r="AW14" s="243">
        <v>1405</v>
      </c>
      <c r="AX14" s="243"/>
      <c r="AY14" s="243"/>
      <c r="AZ14" s="367"/>
    </row>
    <row r="15" spans="2:52" s="13" customFormat="1" ht="12" customHeight="1">
      <c r="B15" s="214" t="s">
        <v>692</v>
      </c>
      <c r="C15" s="299">
        <v>493</v>
      </c>
      <c r="D15" s="299">
        <v>482</v>
      </c>
      <c r="E15" s="299">
        <v>448</v>
      </c>
      <c r="F15" s="299">
        <v>462</v>
      </c>
      <c r="G15" s="360">
        <v>471</v>
      </c>
      <c r="H15" s="299">
        <v>477</v>
      </c>
      <c r="I15" s="299">
        <v>456</v>
      </c>
      <c r="J15" s="299">
        <v>495</v>
      </c>
      <c r="K15" s="228">
        <v>517</v>
      </c>
      <c r="L15" s="368">
        <v>486</v>
      </c>
      <c r="M15" s="228">
        <v>386</v>
      </c>
      <c r="N15" s="228">
        <v>490</v>
      </c>
      <c r="O15" s="228">
        <v>543</v>
      </c>
      <c r="P15" s="228">
        <v>414</v>
      </c>
      <c r="Q15" s="368">
        <v>460</v>
      </c>
      <c r="R15" s="228">
        <v>347</v>
      </c>
      <c r="S15" s="228">
        <v>336</v>
      </c>
      <c r="T15" s="228">
        <v>372</v>
      </c>
      <c r="U15" s="228">
        <v>335</v>
      </c>
      <c r="V15" s="368">
        <v>347</v>
      </c>
      <c r="W15" s="228">
        <v>387</v>
      </c>
      <c r="X15" s="228">
        <v>469</v>
      </c>
      <c r="Y15" s="228">
        <v>390</v>
      </c>
      <c r="Z15" s="228">
        <v>363</v>
      </c>
      <c r="AA15" s="368">
        <v>402</v>
      </c>
      <c r="AB15" s="228">
        <v>399</v>
      </c>
      <c r="AC15" s="228">
        <v>374</v>
      </c>
      <c r="AD15" s="228">
        <v>386</v>
      </c>
      <c r="AE15" s="228">
        <v>442</v>
      </c>
      <c r="AF15" s="368">
        <v>400</v>
      </c>
      <c r="AG15" s="228">
        <v>383</v>
      </c>
      <c r="AH15" s="228">
        <v>398</v>
      </c>
      <c r="AI15" s="228">
        <v>368</v>
      </c>
      <c r="AJ15" s="228">
        <v>302</v>
      </c>
      <c r="AK15" s="368">
        <v>363</v>
      </c>
      <c r="AL15" s="228">
        <v>383</v>
      </c>
      <c r="AM15" s="228">
        <v>325</v>
      </c>
      <c r="AN15" s="228">
        <v>299</v>
      </c>
      <c r="AO15" s="228">
        <v>307</v>
      </c>
      <c r="AP15" s="368">
        <v>328</v>
      </c>
      <c r="AQ15" s="228">
        <v>319</v>
      </c>
      <c r="AR15" s="228">
        <v>389</v>
      </c>
      <c r="AS15" s="228">
        <v>417</v>
      </c>
      <c r="AT15" s="228">
        <v>419</v>
      </c>
      <c r="AU15" s="368">
        <v>386</v>
      </c>
      <c r="AV15" s="228">
        <v>347</v>
      </c>
      <c r="AW15" s="228">
        <v>537</v>
      </c>
      <c r="AX15" s="228"/>
      <c r="AY15" s="228"/>
      <c r="AZ15" s="368"/>
    </row>
    <row r="16" spans="2:52" s="13" customFormat="1" ht="12" customHeight="1">
      <c r="B16" s="708" t="s">
        <v>693</v>
      </c>
      <c r="C16" s="300" t="s">
        <v>96</v>
      </c>
      <c r="D16" s="300" t="s">
        <v>96</v>
      </c>
      <c r="E16" s="300" t="s">
        <v>96</v>
      </c>
      <c r="F16" s="300" t="s">
        <v>96</v>
      </c>
      <c r="G16" s="359" t="s">
        <v>96</v>
      </c>
      <c r="H16" s="300" t="s">
        <v>96</v>
      </c>
      <c r="I16" s="300" t="s">
        <v>96</v>
      </c>
      <c r="J16" s="300" t="s">
        <v>96</v>
      </c>
      <c r="K16" s="695" t="s">
        <v>96</v>
      </c>
      <c r="L16" s="696" t="s">
        <v>96</v>
      </c>
      <c r="M16" s="695">
        <v>147</v>
      </c>
      <c r="N16" s="695">
        <v>155</v>
      </c>
      <c r="O16" s="695">
        <v>172</v>
      </c>
      <c r="P16" s="695">
        <v>155</v>
      </c>
      <c r="Q16" s="696">
        <v>157</v>
      </c>
      <c r="R16" s="695">
        <v>152</v>
      </c>
      <c r="S16" s="695">
        <v>174</v>
      </c>
      <c r="T16" s="695">
        <v>149</v>
      </c>
      <c r="U16" s="695">
        <v>162</v>
      </c>
      <c r="V16" s="696">
        <v>160</v>
      </c>
      <c r="W16" s="695">
        <v>155</v>
      </c>
      <c r="X16" s="695">
        <v>148</v>
      </c>
      <c r="Y16" s="695">
        <v>163</v>
      </c>
      <c r="Z16" s="695">
        <v>165</v>
      </c>
      <c r="AA16" s="696">
        <v>158</v>
      </c>
      <c r="AB16" s="695">
        <v>184</v>
      </c>
      <c r="AC16" s="695">
        <v>210</v>
      </c>
      <c r="AD16" s="695">
        <v>252</v>
      </c>
      <c r="AE16" s="695">
        <v>245</v>
      </c>
      <c r="AF16" s="696">
        <v>223</v>
      </c>
      <c r="AG16" s="695">
        <v>218</v>
      </c>
      <c r="AH16" s="695">
        <v>239</v>
      </c>
      <c r="AI16" s="695">
        <v>250</v>
      </c>
      <c r="AJ16" s="695">
        <v>212</v>
      </c>
      <c r="AK16" s="696">
        <v>230</v>
      </c>
      <c r="AL16" s="695">
        <v>176.97109890109894</v>
      </c>
      <c r="AM16" s="695">
        <v>180</v>
      </c>
      <c r="AN16" s="695">
        <v>231</v>
      </c>
      <c r="AO16" s="695">
        <v>246</v>
      </c>
      <c r="AP16" s="696">
        <v>208.5</v>
      </c>
      <c r="AQ16" s="695">
        <v>264</v>
      </c>
      <c r="AR16" s="695">
        <v>305</v>
      </c>
      <c r="AS16" s="695">
        <v>404</v>
      </c>
      <c r="AT16" s="695">
        <v>616</v>
      </c>
      <c r="AU16" s="696">
        <v>398</v>
      </c>
      <c r="AV16" s="695">
        <v>625</v>
      </c>
      <c r="AW16" s="695">
        <v>702</v>
      </c>
      <c r="AX16" s="695"/>
      <c r="AY16" s="695"/>
      <c r="AZ16" s="696"/>
    </row>
    <row r="17" spans="2:52" s="13" customFormat="1" ht="12" customHeight="1">
      <c r="B17" s="709" t="s">
        <v>694</v>
      </c>
      <c r="C17" s="299" t="s">
        <v>96</v>
      </c>
      <c r="D17" s="299" t="s">
        <v>96</v>
      </c>
      <c r="E17" s="299" t="s">
        <v>96</v>
      </c>
      <c r="F17" s="299" t="s">
        <v>96</v>
      </c>
      <c r="G17" s="360" t="s">
        <v>96</v>
      </c>
      <c r="H17" s="299" t="s">
        <v>96</v>
      </c>
      <c r="I17" s="299" t="s">
        <v>96</v>
      </c>
      <c r="J17" s="299" t="s">
        <v>96</v>
      </c>
      <c r="K17" s="228" t="s">
        <v>96</v>
      </c>
      <c r="L17" s="368" t="s">
        <v>96</v>
      </c>
      <c r="M17" s="228">
        <v>100</v>
      </c>
      <c r="N17" s="228">
        <v>94</v>
      </c>
      <c r="O17" s="228">
        <v>89</v>
      </c>
      <c r="P17" s="228">
        <v>78</v>
      </c>
      <c r="Q17" s="368">
        <v>90</v>
      </c>
      <c r="R17" s="228">
        <v>66</v>
      </c>
      <c r="S17" s="228">
        <v>64</v>
      </c>
      <c r="T17" s="228">
        <v>63</v>
      </c>
      <c r="U17" s="228">
        <v>81</v>
      </c>
      <c r="V17" s="368">
        <v>68</v>
      </c>
      <c r="W17" s="228">
        <v>88</v>
      </c>
      <c r="X17" s="228">
        <v>74</v>
      </c>
      <c r="Y17" s="228">
        <v>75</v>
      </c>
      <c r="Z17" s="228">
        <v>90</v>
      </c>
      <c r="AA17" s="368">
        <v>82</v>
      </c>
      <c r="AB17" s="228">
        <v>97</v>
      </c>
      <c r="AC17" s="228">
        <v>96</v>
      </c>
      <c r="AD17" s="228">
        <v>113</v>
      </c>
      <c r="AE17" s="228">
        <v>115</v>
      </c>
      <c r="AF17" s="368">
        <v>105</v>
      </c>
      <c r="AG17" s="228">
        <v>91</v>
      </c>
      <c r="AH17" s="228">
        <v>66</v>
      </c>
      <c r="AI17" s="228">
        <v>53</v>
      </c>
      <c r="AJ17" s="228">
        <v>66</v>
      </c>
      <c r="AK17" s="368">
        <v>69</v>
      </c>
      <c r="AL17" s="228">
        <v>56</v>
      </c>
      <c r="AM17" s="228">
        <v>35</v>
      </c>
      <c r="AN17" s="228">
        <v>44</v>
      </c>
      <c r="AO17" s="228">
        <v>77</v>
      </c>
      <c r="AP17" s="368">
        <v>53</v>
      </c>
      <c r="AQ17" s="228">
        <v>98</v>
      </c>
      <c r="AR17" s="228">
        <v>124</v>
      </c>
      <c r="AS17" s="228">
        <v>227</v>
      </c>
      <c r="AT17" s="228">
        <v>453</v>
      </c>
      <c r="AU17" s="368">
        <v>226</v>
      </c>
      <c r="AV17" s="228">
        <v>477</v>
      </c>
      <c r="AW17" s="228">
        <v>471</v>
      </c>
      <c r="AX17" s="228"/>
      <c r="AY17" s="228"/>
      <c r="AZ17" s="368"/>
    </row>
    <row r="18" spans="2:52" s="13" customFormat="1" ht="12" customHeight="1">
      <c r="B18" s="211"/>
      <c r="C18" s="300"/>
      <c r="D18" s="300"/>
      <c r="E18" s="300"/>
      <c r="F18" s="300"/>
      <c r="G18" s="359"/>
      <c r="H18" s="300"/>
      <c r="I18" s="300"/>
      <c r="J18" s="300"/>
      <c r="K18" s="695"/>
      <c r="L18" s="696"/>
      <c r="M18" s="695"/>
      <c r="N18" s="695"/>
      <c r="O18" s="695"/>
      <c r="P18" s="695"/>
      <c r="Q18" s="696"/>
      <c r="R18" s="695"/>
      <c r="S18" s="695"/>
      <c r="T18" s="695"/>
      <c r="U18" s="695"/>
      <c r="V18" s="696"/>
      <c r="W18" s="695"/>
      <c r="X18" s="695"/>
      <c r="Y18" s="695"/>
      <c r="Z18" s="695"/>
      <c r="AA18" s="696"/>
      <c r="AB18" s="695"/>
      <c r="AC18" s="695"/>
      <c r="AD18" s="695"/>
      <c r="AE18" s="695"/>
      <c r="AF18" s="696"/>
      <c r="AG18" s="695"/>
      <c r="AH18" s="695"/>
      <c r="AI18" s="695"/>
      <c r="AJ18" s="695"/>
      <c r="AK18" s="696"/>
      <c r="AL18" s="695"/>
      <c r="AM18" s="695"/>
      <c r="AN18" s="695"/>
      <c r="AO18" s="695"/>
      <c r="AP18" s="696"/>
      <c r="AQ18" s="695"/>
      <c r="AR18" s="695"/>
      <c r="AS18" s="695"/>
      <c r="AT18" s="695"/>
      <c r="AU18" s="696"/>
      <c r="AV18" s="695"/>
      <c r="AW18" s="695"/>
      <c r="AX18" s="695"/>
      <c r="AY18" s="695"/>
      <c r="AZ18" s="696"/>
    </row>
    <row r="19" spans="2:52" s="13" customFormat="1" ht="12" customHeight="1" thickBot="1">
      <c r="B19" s="220" t="s">
        <v>166</v>
      </c>
      <c r="C19" s="302"/>
      <c r="D19" s="302"/>
      <c r="E19" s="302"/>
      <c r="F19" s="302"/>
      <c r="G19" s="362"/>
      <c r="H19" s="302"/>
      <c r="I19" s="302"/>
      <c r="J19" s="302"/>
      <c r="K19" s="244"/>
      <c r="L19" s="371"/>
      <c r="M19" s="244"/>
      <c r="N19" s="244"/>
      <c r="O19" s="244"/>
      <c r="P19" s="244"/>
      <c r="Q19" s="371"/>
      <c r="R19" s="244"/>
      <c r="S19" s="244"/>
      <c r="T19" s="244"/>
      <c r="U19" s="244"/>
      <c r="V19" s="371"/>
      <c r="W19" s="244"/>
      <c r="X19" s="244"/>
      <c r="Y19" s="244"/>
      <c r="Z19" s="244"/>
      <c r="AA19" s="371"/>
      <c r="AB19" s="244"/>
      <c r="AC19" s="244"/>
      <c r="AD19" s="244"/>
      <c r="AE19" s="244"/>
      <c r="AF19" s="371"/>
      <c r="AG19" s="244"/>
      <c r="AH19" s="244"/>
      <c r="AI19" s="244"/>
      <c r="AJ19" s="244"/>
      <c r="AK19" s="371"/>
      <c r="AL19" s="244"/>
      <c r="AM19" s="244"/>
      <c r="AN19" s="244"/>
      <c r="AO19" s="244"/>
      <c r="AP19" s="371"/>
      <c r="AQ19" s="244"/>
      <c r="AR19" s="244"/>
      <c r="AS19" s="244"/>
      <c r="AT19" s="244"/>
      <c r="AU19" s="371"/>
      <c r="AV19" s="244"/>
      <c r="AW19" s="244"/>
      <c r="AX19" s="244"/>
      <c r="AY19" s="244"/>
      <c r="AZ19" s="371"/>
    </row>
    <row r="20" spans="2:52" s="13" customFormat="1" ht="12" customHeight="1" thickBot="1">
      <c r="B20" s="215" t="s">
        <v>695</v>
      </c>
      <c r="C20" s="303"/>
      <c r="D20" s="303"/>
      <c r="E20" s="303"/>
      <c r="F20" s="303"/>
      <c r="G20" s="363"/>
      <c r="H20" s="303"/>
      <c r="I20" s="303"/>
      <c r="J20" s="303"/>
      <c r="K20" s="245"/>
      <c r="L20" s="372"/>
      <c r="M20" s="245"/>
      <c r="N20" s="245"/>
      <c r="O20" s="245"/>
      <c r="P20" s="245"/>
      <c r="Q20" s="372"/>
      <c r="R20" s="245"/>
      <c r="S20" s="245"/>
      <c r="T20" s="245"/>
      <c r="U20" s="245"/>
      <c r="V20" s="372"/>
      <c r="W20" s="245"/>
      <c r="X20" s="245"/>
      <c r="Y20" s="245"/>
      <c r="Z20" s="245"/>
      <c r="AA20" s="372"/>
      <c r="AB20" s="245"/>
      <c r="AC20" s="245"/>
      <c r="AD20" s="245"/>
      <c r="AE20" s="245"/>
      <c r="AF20" s="372"/>
      <c r="AG20" s="245"/>
      <c r="AH20" s="245"/>
      <c r="AI20" s="245"/>
      <c r="AJ20" s="245"/>
      <c r="AK20" s="372"/>
      <c r="AL20" s="245"/>
      <c r="AM20" s="245"/>
      <c r="AN20" s="245"/>
      <c r="AO20" s="245"/>
      <c r="AP20" s="372"/>
      <c r="AQ20" s="245"/>
      <c r="AR20" s="245"/>
      <c r="AS20" s="245"/>
      <c r="AT20" s="245"/>
      <c r="AU20" s="372"/>
      <c r="AV20" s="245"/>
      <c r="AW20" s="245"/>
      <c r="AX20" s="245"/>
      <c r="AY20" s="245"/>
      <c r="AZ20" s="372"/>
    </row>
    <row r="21" spans="2:52" s="103" customFormat="1" ht="12" customHeight="1">
      <c r="B21" s="211" t="s">
        <v>167</v>
      </c>
      <c r="C21" s="300">
        <v>186</v>
      </c>
      <c r="D21" s="300">
        <v>187</v>
      </c>
      <c r="E21" s="300">
        <v>176</v>
      </c>
      <c r="F21" s="300">
        <v>120</v>
      </c>
      <c r="G21" s="359">
        <v>167</v>
      </c>
      <c r="H21" s="300">
        <v>145</v>
      </c>
      <c r="I21" s="300">
        <v>195</v>
      </c>
      <c r="J21" s="300">
        <v>193</v>
      </c>
      <c r="K21" s="243">
        <v>135</v>
      </c>
      <c r="L21" s="367">
        <v>167</v>
      </c>
      <c r="M21" s="243">
        <v>140</v>
      </c>
      <c r="N21" s="243">
        <v>215</v>
      </c>
      <c r="O21" s="243">
        <v>212</v>
      </c>
      <c r="P21" s="243">
        <v>140</v>
      </c>
      <c r="Q21" s="367">
        <v>176.75</v>
      </c>
      <c r="R21" s="243">
        <v>143</v>
      </c>
      <c r="S21" s="243">
        <v>170</v>
      </c>
      <c r="T21" s="243">
        <v>125</v>
      </c>
      <c r="U21" s="243">
        <v>131</v>
      </c>
      <c r="V21" s="367">
        <v>142</v>
      </c>
      <c r="W21" s="243">
        <v>142</v>
      </c>
      <c r="X21" s="243">
        <v>161</v>
      </c>
      <c r="Y21" s="243">
        <v>164</v>
      </c>
      <c r="Z21" s="243">
        <v>139</v>
      </c>
      <c r="AA21" s="367">
        <v>151</v>
      </c>
      <c r="AB21" s="243">
        <v>133</v>
      </c>
      <c r="AC21" s="243">
        <v>160</v>
      </c>
      <c r="AD21" s="243">
        <v>171</v>
      </c>
      <c r="AE21" s="243">
        <v>87</v>
      </c>
      <c r="AF21" s="367">
        <v>138</v>
      </c>
      <c r="AG21" s="243">
        <v>77</v>
      </c>
      <c r="AH21" s="243">
        <v>163</v>
      </c>
      <c r="AI21" s="243">
        <v>154</v>
      </c>
      <c r="AJ21" s="243">
        <v>127</v>
      </c>
      <c r="AK21" s="367">
        <v>130</v>
      </c>
      <c r="AL21" s="243">
        <v>94</v>
      </c>
      <c r="AM21" s="243">
        <v>58</v>
      </c>
      <c r="AN21" s="243">
        <v>78</v>
      </c>
      <c r="AO21" s="243">
        <v>71</v>
      </c>
      <c r="AP21" s="367">
        <v>76</v>
      </c>
      <c r="AQ21" s="243">
        <v>104</v>
      </c>
      <c r="AR21" s="243">
        <v>144</v>
      </c>
      <c r="AS21" s="243">
        <v>175</v>
      </c>
      <c r="AT21" s="243">
        <v>178</v>
      </c>
      <c r="AU21" s="367">
        <v>151</v>
      </c>
      <c r="AV21" s="243">
        <v>187</v>
      </c>
      <c r="AW21" s="243">
        <v>432</v>
      </c>
      <c r="AX21" s="243"/>
      <c r="AY21" s="243"/>
      <c r="AZ21" s="367"/>
    </row>
    <row r="22" spans="2:52" s="13" customFormat="1" ht="12" customHeight="1">
      <c r="B22" s="211" t="s">
        <v>168</v>
      </c>
      <c r="C22" s="300">
        <v>124</v>
      </c>
      <c r="D22" s="300">
        <v>117</v>
      </c>
      <c r="E22" s="300">
        <v>117</v>
      </c>
      <c r="F22" s="300">
        <v>116</v>
      </c>
      <c r="G22" s="359">
        <v>119</v>
      </c>
      <c r="H22" s="300">
        <v>107</v>
      </c>
      <c r="I22" s="300">
        <v>91</v>
      </c>
      <c r="J22" s="300">
        <v>111</v>
      </c>
      <c r="K22" s="243">
        <v>122</v>
      </c>
      <c r="L22" s="367">
        <v>108</v>
      </c>
      <c r="M22" s="243">
        <v>123</v>
      </c>
      <c r="N22" s="243">
        <v>116</v>
      </c>
      <c r="O22" s="243">
        <v>108</v>
      </c>
      <c r="P22" s="243">
        <v>85</v>
      </c>
      <c r="Q22" s="367">
        <v>108</v>
      </c>
      <c r="R22" s="243">
        <v>60</v>
      </c>
      <c r="S22" s="243">
        <v>71</v>
      </c>
      <c r="T22" s="243">
        <v>66</v>
      </c>
      <c r="U22" s="243">
        <v>87</v>
      </c>
      <c r="V22" s="367">
        <v>71</v>
      </c>
      <c r="W22" s="243">
        <v>77</v>
      </c>
      <c r="X22" s="243">
        <v>79</v>
      </c>
      <c r="Y22" s="243">
        <v>96</v>
      </c>
      <c r="Z22" s="243">
        <v>91</v>
      </c>
      <c r="AA22" s="367">
        <v>86</v>
      </c>
      <c r="AB22" s="243">
        <v>87</v>
      </c>
      <c r="AC22" s="243">
        <v>97</v>
      </c>
      <c r="AD22" s="243">
        <v>101</v>
      </c>
      <c r="AE22" s="243">
        <v>124</v>
      </c>
      <c r="AF22" s="367">
        <v>102</v>
      </c>
      <c r="AG22" s="243">
        <v>113</v>
      </c>
      <c r="AH22" s="243">
        <v>92</v>
      </c>
      <c r="AI22" s="243">
        <v>115</v>
      </c>
      <c r="AJ22" s="243">
        <v>113</v>
      </c>
      <c r="AK22" s="367">
        <v>108</v>
      </c>
      <c r="AL22" s="243">
        <v>91</v>
      </c>
      <c r="AM22" s="243">
        <v>62</v>
      </c>
      <c r="AN22" s="243">
        <v>33</v>
      </c>
      <c r="AO22" s="243">
        <v>33</v>
      </c>
      <c r="AP22" s="367">
        <v>55</v>
      </c>
      <c r="AQ22" s="243">
        <v>32</v>
      </c>
      <c r="AR22" s="243">
        <v>37</v>
      </c>
      <c r="AS22" s="243">
        <v>48</v>
      </c>
      <c r="AT22" s="243">
        <v>84</v>
      </c>
      <c r="AU22" s="367">
        <v>50</v>
      </c>
      <c r="AV22" s="243">
        <v>148</v>
      </c>
      <c r="AW22" s="243">
        <v>338</v>
      </c>
      <c r="AX22" s="243"/>
      <c r="AY22" s="243"/>
      <c r="AZ22" s="367"/>
    </row>
    <row r="23" spans="2:52" s="13" customFormat="1" ht="12" customHeight="1">
      <c r="B23" s="211" t="s">
        <v>169</v>
      </c>
      <c r="C23" s="300">
        <v>106</v>
      </c>
      <c r="D23" s="300">
        <v>94</v>
      </c>
      <c r="E23" s="300">
        <v>94</v>
      </c>
      <c r="F23" s="300">
        <v>102</v>
      </c>
      <c r="G23" s="359">
        <v>99</v>
      </c>
      <c r="H23" s="300">
        <v>95</v>
      </c>
      <c r="I23" s="300">
        <v>78</v>
      </c>
      <c r="J23" s="300">
        <v>95</v>
      </c>
      <c r="K23" s="243">
        <v>104</v>
      </c>
      <c r="L23" s="367">
        <v>93</v>
      </c>
      <c r="M23" s="243">
        <v>109</v>
      </c>
      <c r="N23" s="243">
        <v>104</v>
      </c>
      <c r="O23" s="243">
        <v>97</v>
      </c>
      <c r="P23" s="243">
        <v>72</v>
      </c>
      <c r="Q23" s="367">
        <v>95.5</v>
      </c>
      <c r="R23" s="243">
        <v>52</v>
      </c>
      <c r="S23" s="243">
        <v>63</v>
      </c>
      <c r="T23" s="243">
        <v>61</v>
      </c>
      <c r="U23" s="243">
        <v>78</v>
      </c>
      <c r="V23" s="367">
        <v>64</v>
      </c>
      <c r="W23" s="243">
        <v>74</v>
      </c>
      <c r="X23" s="243">
        <v>69</v>
      </c>
      <c r="Y23" s="243">
        <v>81</v>
      </c>
      <c r="Z23" s="243">
        <v>80</v>
      </c>
      <c r="AA23" s="367">
        <v>76</v>
      </c>
      <c r="AB23" s="243">
        <v>80</v>
      </c>
      <c r="AC23" s="243">
        <v>82</v>
      </c>
      <c r="AD23" s="243">
        <v>89.914687499999985</v>
      </c>
      <c r="AE23" s="243">
        <v>114</v>
      </c>
      <c r="AF23" s="367">
        <v>91</v>
      </c>
      <c r="AG23" s="243">
        <v>106</v>
      </c>
      <c r="AH23" s="243">
        <v>80</v>
      </c>
      <c r="AI23" s="243">
        <v>107</v>
      </c>
      <c r="AJ23" s="243">
        <v>100</v>
      </c>
      <c r="AK23" s="367">
        <v>98</v>
      </c>
      <c r="AL23" s="243">
        <v>86</v>
      </c>
      <c r="AM23" s="243">
        <v>57</v>
      </c>
      <c r="AN23" s="243">
        <v>27</v>
      </c>
      <c r="AO23" s="243">
        <v>29</v>
      </c>
      <c r="AP23" s="367">
        <v>50</v>
      </c>
      <c r="AQ23" s="243">
        <v>29</v>
      </c>
      <c r="AR23" s="243">
        <v>31</v>
      </c>
      <c r="AS23" s="243">
        <v>40</v>
      </c>
      <c r="AT23" s="243">
        <v>74</v>
      </c>
      <c r="AU23" s="367">
        <v>44</v>
      </c>
      <c r="AV23" s="243">
        <v>120</v>
      </c>
      <c r="AW23" s="243">
        <v>309</v>
      </c>
      <c r="AX23" s="243"/>
      <c r="AY23" s="243"/>
      <c r="AZ23" s="367"/>
    </row>
    <row r="24" spans="2:52" s="13" customFormat="1" ht="12" customHeight="1">
      <c r="B24" s="211" t="s">
        <v>170</v>
      </c>
      <c r="C24" s="300">
        <v>183</v>
      </c>
      <c r="D24" s="300">
        <v>152</v>
      </c>
      <c r="E24" s="300">
        <v>155</v>
      </c>
      <c r="F24" s="300">
        <v>166</v>
      </c>
      <c r="G24" s="359">
        <v>164</v>
      </c>
      <c r="H24" s="300">
        <v>153</v>
      </c>
      <c r="I24" s="300">
        <v>136</v>
      </c>
      <c r="J24" s="300">
        <v>164</v>
      </c>
      <c r="K24" s="243">
        <v>171</v>
      </c>
      <c r="L24" s="367">
        <v>156</v>
      </c>
      <c r="M24" s="243">
        <v>155</v>
      </c>
      <c r="N24" s="243">
        <v>132</v>
      </c>
      <c r="O24" s="243">
        <v>120</v>
      </c>
      <c r="P24" s="243">
        <v>107</v>
      </c>
      <c r="Q24" s="367">
        <v>128.5</v>
      </c>
      <c r="R24" s="243">
        <v>84</v>
      </c>
      <c r="S24" s="243">
        <v>91</v>
      </c>
      <c r="T24" s="243">
        <v>89</v>
      </c>
      <c r="U24" s="243">
        <v>110</v>
      </c>
      <c r="V24" s="367">
        <v>93</v>
      </c>
      <c r="W24" s="243">
        <v>105</v>
      </c>
      <c r="X24" s="243">
        <v>106</v>
      </c>
      <c r="Y24" s="243">
        <v>124</v>
      </c>
      <c r="Z24" s="243">
        <v>126</v>
      </c>
      <c r="AA24" s="367">
        <v>115</v>
      </c>
      <c r="AB24" s="243">
        <v>140</v>
      </c>
      <c r="AC24" s="243">
        <v>143</v>
      </c>
      <c r="AD24" s="243">
        <v>138.93421875000001</v>
      </c>
      <c r="AE24" s="243">
        <v>162</v>
      </c>
      <c r="AF24" s="367">
        <v>146</v>
      </c>
      <c r="AG24" s="243">
        <v>146</v>
      </c>
      <c r="AH24" s="243">
        <v>123</v>
      </c>
      <c r="AI24" s="243">
        <v>158</v>
      </c>
      <c r="AJ24" s="243">
        <v>148</v>
      </c>
      <c r="AK24" s="367">
        <v>144</v>
      </c>
      <c r="AL24" s="243">
        <v>103</v>
      </c>
      <c r="AM24" s="243">
        <v>18</v>
      </c>
      <c r="AN24" s="243">
        <v>10</v>
      </c>
      <c r="AO24" s="243">
        <v>39</v>
      </c>
      <c r="AP24" s="367">
        <v>43</v>
      </c>
      <c r="AQ24" s="243">
        <v>48</v>
      </c>
      <c r="AR24" s="243">
        <v>54</v>
      </c>
      <c r="AS24" s="243">
        <v>68</v>
      </c>
      <c r="AT24" s="243">
        <v>113</v>
      </c>
      <c r="AU24" s="367">
        <v>71</v>
      </c>
      <c r="AV24" s="243">
        <v>178</v>
      </c>
      <c r="AW24" s="243">
        <v>427</v>
      </c>
      <c r="AX24" s="243"/>
      <c r="AY24" s="243"/>
      <c r="AZ24" s="367"/>
    </row>
    <row r="25" spans="2:52" s="13" customFormat="1" ht="12" customHeight="1">
      <c r="B25" s="211" t="s">
        <v>171</v>
      </c>
      <c r="C25" s="249">
        <v>-242</v>
      </c>
      <c r="D25" s="249">
        <v>-198</v>
      </c>
      <c r="E25" s="249">
        <v>-243</v>
      </c>
      <c r="F25" s="249">
        <v>-253</v>
      </c>
      <c r="G25" s="340">
        <v>-234</v>
      </c>
      <c r="H25" s="249">
        <v>-251</v>
      </c>
      <c r="I25" s="249">
        <v>-254</v>
      </c>
      <c r="J25" s="249">
        <v>-215</v>
      </c>
      <c r="K25" s="243">
        <v>-180</v>
      </c>
      <c r="L25" s="367">
        <v>-225</v>
      </c>
      <c r="M25" s="243">
        <v>-133</v>
      </c>
      <c r="N25" s="243">
        <v>-147</v>
      </c>
      <c r="O25" s="243">
        <v>-140</v>
      </c>
      <c r="P25" s="243">
        <v>-147</v>
      </c>
      <c r="Q25" s="367">
        <v>-141.75</v>
      </c>
      <c r="R25" s="243">
        <v>-122</v>
      </c>
      <c r="S25" s="243">
        <v>-147</v>
      </c>
      <c r="T25" s="243">
        <v>-119</v>
      </c>
      <c r="U25" s="243">
        <v>-110</v>
      </c>
      <c r="V25" s="367">
        <v>-125</v>
      </c>
      <c r="W25" s="243">
        <v>-118</v>
      </c>
      <c r="X25" s="243">
        <v>-99</v>
      </c>
      <c r="Y25" s="243">
        <v>-100</v>
      </c>
      <c r="Z25" s="243">
        <v>-130</v>
      </c>
      <c r="AA25" s="367">
        <v>-112</v>
      </c>
      <c r="AB25" s="243">
        <v>-154</v>
      </c>
      <c r="AC25" s="243">
        <v>-163</v>
      </c>
      <c r="AD25" s="243">
        <v>-147</v>
      </c>
      <c r="AE25" s="243">
        <v>-119</v>
      </c>
      <c r="AF25" s="367">
        <v>-146</v>
      </c>
      <c r="AG25" s="243">
        <v>-102</v>
      </c>
      <c r="AH25" s="243">
        <v>-136</v>
      </c>
      <c r="AI25" s="243">
        <v>-140</v>
      </c>
      <c r="AJ25" s="243">
        <v>-252</v>
      </c>
      <c r="AK25" s="367">
        <v>-158</v>
      </c>
      <c r="AL25" s="243">
        <v>-154</v>
      </c>
      <c r="AM25" s="243">
        <v>-62</v>
      </c>
      <c r="AN25" s="243">
        <v>-86</v>
      </c>
      <c r="AO25" s="243">
        <v>-80</v>
      </c>
      <c r="AP25" s="367">
        <v>-96</v>
      </c>
      <c r="AQ25" s="243">
        <v>-122</v>
      </c>
      <c r="AR25" s="243">
        <v>-152</v>
      </c>
      <c r="AS25" s="243">
        <v>-162</v>
      </c>
      <c r="AT25" s="243">
        <v>-180</v>
      </c>
      <c r="AU25" s="367">
        <v>-154</v>
      </c>
      <c r="AV25" s="243">
        <v>-247</v>
      </c>
      <c r="AW25" s="243">
        <v>-279</v>
      </c>
      <c r="AX25" s="243"/>
      <c r="AY25" s="243"/>
      <c r="AZ25" s="367"/>
    </row>
    <row r="26" spans="2:52" s="13" customFormat="1" ht="12" customHeight="1" thickBot="1">
      <c r="B26" s="211" t="s">
        <v>77</v>
      </c>
      <c r="C26" s="305">
        <v>68</v>
      </c>
      <c r="D26" s="300">
        <v>205</v>
      </c>
      <c r="E26" s="300">
        <v>121</v>
      </c>
      <c r="F26" s="300">
        <v>128</v>
      </c>
      <c r="G26" s="359">
        <v>131</v>
      </c>
      <c r="H26" s="300">
        <v>97</v>
      </c>
      <c r="I26" s="300">
        <v>149</v>
      </c>
      <c r="J26" s="300">
        <v>202</v>
      </c>
      <c r="K26" s="242">
        <v>194</v>
      </c>
      <c r="L26" s="367">
        <v>161</v>
      </c>
      <c r="M26" s="243">
        <v>166</v>
      </c>
      <c r="N26" s="243">
        <v>198</v>
      </c>
      <c r="O26" s="243">
        <v>145</v>
      </c>
      <c r="P26" s="243">
        <v>197</v>
      </c>
      <c r="Q26" s="367">
        <v>176.5</v>
      </c>
      <c r="R26" s="243">
        <v>234</v>
      </c>
      <c r="S26" s="243">
        <v>108</v>
      </c>
      <c r="T26" s="243">
        <v>106</v>
      </c>
      <c r="U26" s="243">
        <v>110</v>
      </c>
      <c r="V26" s="367">
        <v>139</v>
      </c>
      <c r="W26" s="243">
        <v>151</v>
      </c>
      <c r="X26" s="243">
        <v>359</v>
      </c>
      <c r="Y26" s="243">
        <v>382</v>
      </c>
      <c r="Z26" s="243">
        <v>289</v>
      </c>
      <c r="AA26" s="367">
        <v>295</v>
      </c>
      <c r="AB26" s="243">
        <v>224</v>
      </c>
      <c r="AC26" s="243">
        <v>176</v>
      </c>
      <c r="AD26" s="243">
        <v>164</v>
      </c>
      <c r="AE26" s="243">
        <v>201</v>
      </c>
      <c r="AF26" s="367">
        <v>191</v>
      </c>
      <c r="AG26" s="243">
        <v>146</v>
      </c>
      <c r="AH26" s="243">
        <v>67</v>
      </c>
      <c r="AI26" s="243">
        <v>119</v>
      </c>
      <c r="AJ26" s="243">
        <v>75</v>
      </c>
      <c r="AK26" s="367">
        <v>102</v>
      </c>
      <c r="AL26" s="243">
        <v>169</v>
      </c>
      <c r="AM26" s="243">
        <v>163</v>
      </c>
      <c r="AN26" s="243">
        <v>100</v>
      </c>
      <c r="AO26" s="243">
        <v>261</v>
      </c>
      <c r="AP26" s="367">
        <v>173</v>
      </c>
      <c r="AQ26" s="243">
        <v>348</v>
      </c>
      <c r="AR26" s="243">
        <v>713</v>
      </c>
      <c r="AS26" s="243">
        <v>576</v>
      </c>
      <c r="AT26" s="243">
        <v>152</v>
      </c>
      <c r="AU26" s="367">
        <v>445</v>
      </c>
      <c r="AV26" s="243">
        <v>11</v>
      </c>
      <c r="AW26" s="243">
        <v>631</v>
      </c>
      <c r="AX26" s="243"/>
      <c r="AY26" s="243"/>
      <c r="AZ26" s="367"/>
    </row>
    <row r="27" spans="2:52" s="13" customFormat="1" ht="12" customHeight="1" thickBot="1">
      <c r="B27" s="215" t="s">
        <v>696</v>
      </c>
      <c r="C27" s="303"/>
      <c r="D27" s="303"/>
      <c r="E27" s="303"/>
      <c r="F27" s="303"/>
      <c r="G27" s="363"/>
      <c r="H27" s="303"/>
      <c r="I27" s="303"/>
      <c r="J27" s="303"/>
      <c r="K27" s="245"/>
      <c r="L27" s="372"/>
      <c r="M27" s="245"/>
      <c r="N27" s="245"/>
      <c r="O27" s="245"/>
      <c r="P27" s="245"/>
      <c r="Q27" s="372"/>
      <c r="R27" s="245"/>
      <c r="S27" s="245"/>
      <c r="T27" s="245"/>
      <c r="U27" s="245"/>
      <c r="V27" s="372"/>
      <c r="W27" s="245"/>
      <c r="X27" s="245"/>
      <c r="Y27" s="245"/>
      <c r="Z27" s="245"/>
      <c r="AA27" s="372"/>
      <c r="AB27" s="245"/>
      <c r="AC27" s="245"/>
      <c r="AD27" s="245"/>
      <c r="AE27" s="245"/>
      <c r="AF27" s="372"/>
      <c r="AG27" s="245"/>
      <c r="AH27" s="245"/>
      <c r="AI27" s="245"/>
      <c r="AJ27" s="245"/>
      <c r="AK27" s="372"/>
      <c r="AL27" s="245"/>
      <c r="AM27" s="245"/>
      <c r="AN27" s="245"/>
      <c r="AO27" s="245"/>
      <c r="AP27" s="372"/>
      <c r="AQ27" s="245"/>
      <c r="AR27" s="245"/>
      <c r="AS27" s="245"/>
      <c r="AT27" s="245"/>
      <c r="AU27" s="372"/>
      <c r="AV27" s="245"/>
      <c r="AW27" s="245"/>
      <c r="AX27" s="245"/>
      <c r="AY27" s="245"/>
      <c r="AZ27" s="372"/>
    </row>
    <row r="28" spans="2:52" s="13" customFormat="1" ht="12" customHeight="1">
      <c r="B28" s="211" t="s">
        <v>697</v>
      </c>
      <c r="C28" s="300">
        <v>183</v>
      </c>
      <c r="D28" s="300">
        <v>189</v>
      </c>
      <c r="E28" s="300">
        <v>202</v>
      </c>
      <c r="F28" s="300">
        <v>188</v>
      </c>
      <c r="G28" s="359">
        <v>191</v>
      </c>
      <c r="H28" s="300">
        <v>200</v>
      </c>
      <c r="I28" s="300">
        <v>195</v>
      </c>
      <c r="J28" s="300">
        <v>198</v>
      </c>
      <c r="K28" s="243">
        <v>242</v>
      </c>
      <c r="L28" s="367">
        <v>209</v>
      </c>
      <c r="M28" s="243">
        <v>272</v>
      </c>
      <c r="N28" s="243">
        <v>481</v>
      </c>
      <c r="O28" s="243">
        <v>534</v>
      </c>
      <c r="P28" s="243">
        <v>532</v>
      </c>
      <c r="Q28" s="367">
        <v>459</v>
      </c>
      <c r="R28" s="243">
        <v>571</v>
      </c>
      <c r="S28" s="243">
        <v>556</v>
      </c>
      <c r="T28" s="243">
        <v>475</v>
      </c>
      <c r="U28" s="243">
        <v>428</v>
      </c>
      <c r="V28" s="367">
        <v>507</v>
      </c>
      <c r="W28" s="243">
        <v>422</v>
      </c>
      <c r="X28" s="243">
        <v>399</v>
      </c>
      <c r="Y28" s="243">
        <v>336</v>
      </c>
      <c r="Z28" s="243">
        <v>321</v>
      </c>
      <c r="AA28" s="367">
        <v>370</v>
      </c>
      <c r="AB28" s="243">
        <v>286</v>
      </c>
      <c r="AC28" s="243">
        <v>263</v>
      </c>
      <c r="AD28" s="243">
        <v>282</v>
      </c>
      <c r="AE28" s="243">
        <v>288</v>
      </c>
      <c r="AF28" s="367">
        <v>280</v>
      </c>
      <c r="AG28" s="243">
        <v>311</v>
      </c>
      <c r="AH28" s="243">
        <v>308</v>
      </c>
      <c r="AI28" s="243">
        <v>299</v>
      </c>
      <c r="AJ28" s="243">
        <v>280</v>
      </c>
      <c r="AK28" s="367">
        <v>300</v>
      </c>
      <c r="AL28" s="243">
        <v>273</v>
      </c>
      <c r="AM28" s="243">
        <v>389</v>
      </c>
      <c r="AN28" s="243">
        <v>373</v>
      </c>
      <c r="AO28" s="243">
        <v>386</v>
      </c>
      <c r="AP28" s="367">
        <v>355</v>
      </c>
      <c r="AQ28" s="243">
        <v>532</v>
      </c>
      <c r="AR28" s="243">
        <v>845</v>
      </c>
      <c r="AS28" s="243">
        <v>605</v>
      </c>
      <c r="AT28" s="243">
        <v>493</v>
      </c>
      <c r="AU28" s="367">
        <v>621</v>
      </c>
      <c r="AV28" s="243">
        <v>466</v>
      </c>
      <c r="AW28" s="243">
        <v>551</v>
      </c>
      <c r="AX28" s="243"/>
      <c r="AY28" s="243"/>
      <c r="AZ28" s="367"/>
    </row>
    <row r="29" spans="2:52" s="13" customFormat="1" ht="12" customHeight="1">
      <c r="B29" s="211" t="s">
        <v>698</v>
      </c>
      <c r="C29" s="300">
        <v>307</v>
      </c>
      <c r="D29" s="300">
        <v>297</v>
      </c>
      <c r="E29" s="300">
        <v>297</v>
      </c>
      <c r="F29" s="300">
        <v>292</v>
      </c>
      <c r="G29" s="359">
        <v>298</v>
      </c>
      <c r="H29" s="300">
        <v>304</v>
      </c>
      <c r="I29" s="300">
        <v>314</v>
      </c>
      <c r="J29" s="300">
        <v>331</v>
      </c>
      <c r="K29" s="243">
        <v>363</v>
      </c>
      <c r="L29" s="367">
        <v>328</v>
      </c>
      <c r="M29" s="243">
        <v>371</v>
      </c>
      <c r="N29" s="243">
        <v>527</v>
      </c>
      <c r="O29" s="243">
        <v>539</v>
      </c>
      <c r="P29" s="243">
        <v>539</v>
      </c>
      <c r="Q29" s="367">
        <v>496</v>
      </c>
      <c r="R29" s="243">
        <v>561</v>
      </c>
      <c r="S29" s="243">
        <v>556</v>
      </c>
      <c r="T29" s="243">
        <v>512</v>
      </c>
      <c r="U29" s="243">
        <v>487</v>
      </c>
      <c r="V29" s="367">
        <v>529</v>
      </c>
      <c r="W29" s="243">
        <v>475</v>
      </c>
      <c r="X29" s="243">
        <v>489</v>
      </c>
      <c r="Y29" s="243">
        <v>474</v>
      </c>
      <c r="Z29" s="243">
        <v>472</v>
      </c>
      <c r="AA29" s="367">
        <v>478</v>
      </c>
      <c r="AB29" s="243">
        <v>447</v>
      </c>
      <c r="AC29" s="243">
        <v>414</v>
      </c>
      <c r="AD29" s="243">
        <v>392</v>
      </c>
      <c r="AE29" s="243">
        <v>392</v>
      </c>
      <c r="AF29" s="367">
        <v>412</v>
      </c>
      <c r="AG29" s="243">
        <v>421</v>
      </c>
      <c r="AH29" s="243">
        <v>423</v>
      </c>
      <c r="AI29" s="243">
        <v>417</v>
      </c>
      <c r="AJ29" s="243">
        <v>409</v>
      </c>
      <c r="AK29" s="367">
        <v>418</v>
      </c>
      <c r="AL29" s="243">
        <v>406</v>
      </c>
      <c r="AM29" s="243">
        <v>467</v>
      </c>
      <c r="AN29" s="243">
        <v>411</v>
      </c>
      <c r="AO29" s="243">
        <v>426</v>
      </c>
      <c r="AP29" s="367">
        <v>427</v>
      </c>
      <c r="AQ29" s="243">
        <v>594</v>
      </c>
      <c r="AR29" s="243">
        <v>934</v>
      </c>
      <c r="AS29" s="243">
        <v>797</v>
      </c>
      <c r="AT29" s="243">
        <v>698</v>
      </c>
      <c r="AU29" s="367">
        <v>759</v>
      </c>
      <c r="AV29" s="243">
        <v>655</v>
      </c>
      <c r="AW29" s="243">
        <v>638</v>
      </c>
      <c r="AX29" s="243"/>
      <c r="AY29" s="243"/>
      <c r="AZ29" s="367"/>
    </row>
    <row r="30" spans="2:52" s="13" customFormat="1" ht="12" customHeight="1">
      <c r="B30" s="211" t="s">
        <v>172</v>
      </c>
      <c r="C30" s="300">
        <v>643</v>
      </c>
      <c r="D30" s="300">
        <v>594</v>
      </c>
      <c r="E30" s="300">
        <v>577</v>
      </c>
      <c r="F30" s="300">
        <v>608</v>
      </c>
      <c r="G30" s="359">
        <v>605</v>
      </c>
      <c r="H30" s="300">
        <v>603</v>
      </c>
      <c r="I30" s="300">
        <v>562</v>
      </c>
      <c r="J30" s="300">
        <v>604</v>
      </c>
      <c r="K30" s="243">
        <v>588</v>
      </c>
      <c r="L30" s="367">
        <v>589</v>
      </c>
      <c r="M30" s="243">
        <v>505</v>
      </c>
      <c r="N30" s="243">
        <v>619</v>
      </c>
      <c r="O30" s="243">
        <v>671</v>
      </c>
      <c r="P30" s="243">
        <v>604</v>
      </c>
      <c r="Q30" s="367">
        <v>602</v>
      </c>
      <c r="R30" s="243">
        <v>606</v>
      </c>
      <c r="S30" s="243">
        <v>605</v>
      </c>
      <c r="T30" s="243">
        <v>619</v>
      </c>
      <c r="U30" s="243">
        <v>608</v>
      </c>
      <c r="V30" s="367">
        <v>610</v>
      </c>
      <c r="W30" s="243">
        <v>637</v>
      </c>
      <c r="X30" s="243">
        <v>689</v>
      </c>
      <c r="Y30" s="243">
        <v>642</v>
      </c>
      <c r="Z30" s="243">
        <v>642</v>
      </c>
      <c r="AA30" s="367">
        <v>653</v>
      </c>
      <c r="AB30" s="243">
        <v>652</v>
      </c>
      <c r="AC30" s="243">
        <v>630</v>
      </c>
      <c r="AD30" s="243">
        <v>644</v>
      </c>
      <c r="AE30" s="243">
        <v>640</v>
      </c>
      <c r="AF30" s="367">
        <v>641</v>
      </c>
      <c r="AG30" s="243">
        <v>578</v>
      </c>
      <c r="AH30" s="243">
        <v>593</v>
      </c>
      <c r="AI30" s="243">
        <v>568</v>
      </c>
      <c r="AJ30" s="243">
        <v>543</v>
      </c>
      <c r="AK30" s="367">
        <v>571</v>
      </c>
      <c r="AL30" s="243">
        <v>594</v>
      </c>
      <c r="AM30" s="243">
        <v>478</v>
      </c>
      <c r="AN30" s="243">
        <v>499</v>
      </c>
      <c r="AO30" s="243">
        <v>502</v>
      </c>
      <c r="AP30" s="367">
        <v>518</v>
      </c>
      <c r="AQ30" s="243">
        <v>559</v>
      </c>
      <c r="AR30" s="243">
        <v>627</v>
      </c>
      <c r="AS30" s="243">
        <v>678</v>
      </c>
      <c r="AT30" s="243">
        <v>715</v>
      </c>
      <c r="AU30" s="367">
        <v>646</v>
      </c>
      <c r="AV30" s="243">
        <v>664</v>
      </c>
      <c r="AW30" s="243">
        <v>810</v>
      </c>
      <c r="AX30" s="243"/>
      <c r="AY30" s="243"/>
      <c r="AZ30" s="367"/>
    </row>
    <row r="31" spans="2:52" s="13" customFormat="1" ht="12" customHeight="1">
      <c r="B31" s="211" t="s">
        <v>173</v>
      </c>
      <c r="C31" s="300">
        <v>467</v>
      </c>
      <c r="D31" s="300">
        <v>453</v>
      </c>
      <c r="E31" s="300">
        <v>456</v>
      </c>
      <c r="F31" s="300">
        <v>494</v>
      </c>
      <c r="G31" s="359">
        <v>467</v>
      </c>
      <c r="H31" s="300">
        <v>530</v>
      </c>
      <c r="I31" s="300">
        <v>545</v>
      </c>
      <c r="J31" s="300">
        <v>557</v>
      </c>
      <c r="K31" s="243">
        <v>540</v>
      </c>
      <c r="L31" s="367">
        <v>543</v>
      </c>
      <c r="M31" s="243">
        <v>454</v>
      </c>
      <c r="N31" s="243">
        <v>557</v>
      </c>
      <c r="O31" s="243">
        <v>564</v>
      </c>
      <c r="P31" s="243">
        <v>373</v>
      </c>
      <c r="Q31" s="367">
        <v>488</v>
      </c>
      <c r="R31" s="243">
        <v>342</v>
      </c>
      <c r="S31" s="243">
        <v>334</v>
      </c>
      <c r="T31" s="243">
        <v>368</v>
      </c>
      <c r="U31" s="243">
        <v>393</v>
      </c>
      <c r="V31" s="367">
        <v>359</v>
      </c>
      <c r="W31" s="243">
        <v>442</v>
      </c>
      <c r="X31" s="243">
        <v>517</v>
      </c>
      <c r="Y31" s="243">
        <v>471</v>
      </c>
      <c r="Z31" s="243">
        <v>477</v>
      </c>
      <c r="AA31" s="367">
        <v>477</v>
      </c>
      <c r="AB31" s="243">
        <v>510</v>
      </c>
      <c r="AC31" s="243">
        <v>503</v>
      </c>
      <c r="AD31" s="243">
        <v>552</v>
      </c>
      <c r="AE31" s="243">
        <v>568</v>
      </c>
      <c r="AF31" s="367">
        <v>532</v>
      </c>
      <c r="AG31" s="243">
        <v>516</v>
      </c>
      <c r="AH31" s="243">
        <v>511</v>
      </c>
      <c r="AI31" s="243">
        <v>467</v>
      </c>
      <c r="AJ31" s="243">
        <v>421</v>
      </c>
      <c r="AK31" s="367">
        <v>480</v>
      </c>
      <c r="AL31" s="243">
        <v>480</v>
      </c>
      <c r="AM31" s="243">
        <v>421</v>
      </c>
      <c r="AN31" s="243">
        <v>444</v>
      </c>
      <c r="AO31" s="243">
        <v>445</v>
      </c>
      <c r="AP31" s="367">
        <v>448</v>
      </c>
      <c r="AQ31" s="243">
        <v>515</v>
      </c>
      <c r="AR31" s="243">
        <v>603</v>
      </c>
      <c r="AS31" s="243">
        <v>677</v>
      </c>
      <c r="AT31" s="243">
        <v>730</v>
      </c>
      <c r="AU31" s="367">
        <v>633</v>
      </c>
      <c r="AV31" s="243">
        <v>679</v>
      </c>
      <c r="AW31" s="243">
        <v>820</v>
      </c>
      <c r="AX31" s="243"/>
      <c r="AY31" s="243"/>
      <c r="AZ31" s="367"/>
    </row>
    <row r="32" spans="2:52" s="13" customFormat="1" ht="12" customHeight="1">
      <c r="B32" s="211" t="s">
        <v>174</v>
      </c>
      <c r="C32" s="300">
        <v>320</v>
      </c>
      <c r="D32" s="300">
        <v>292</v>
      </c>
      <c r="E32" s="300">
        <v>195</v>
      </c>
      <c r="F32" s="300">
        <v>190</v>
      </c>
      <c r="G32" s="359">
        <v>249</v>
      </c>
      <c r="H32" s="300">
        <v>218</v>
      </c>
      <c r="I32" s="300">
        <v>206</v>
      </c>
      <c r="J32" s="300">
        <v>276</v>
      </c>
      <c r="K32" s="243">
        <v>276</v>
      </c>
      <c r="L32" s="367">
        <v>244</v>
      </c>
      <c r="M32" s="243">
        <v>161</v>
      </c>
      <c r="N32" s="243">
        <v>228</v>
      </c>
      <c r="O32" s="243">
        <v>299</v>
      </c>
      <c r="P32" s="243">
        <v>230</v>
      </c>
      <c r="Q32" s="367">
        <v>231</v>
      </c>
      <c r="R32" s="243">
        <v>227</v>
      </c>
      <c r="S32" s="243">
        <v>237</v>
      </c>
      <c r="T32" s="243">
        <v>167</v>
      </c>
      <c r="U32" s="243">
        <v>176</v>
      </c>
      <c r="V32" s="367">
        <v>201</v>
      </c>
      <c r="W32" s="243">
        <v>240</v>
      </c>
      <c r="X32" s="243">
        <v>222</v>
      </c>
      <c r="Y32" s="243">
        <v>191</v>
      </c>
      <c r="Z32" s="243">
        <v>167</v>
      </c>
      <c r="AA32" s="367">
        <v>205</v>
      </c>
      <c r="AB32" s="243">
        <v>166</v>
      </c>
      <c r="AC32" s="243">
        <v>192</v>
      </c>
      <c r="AD32" s="243">
        <v>213</v>
      </c>
      <c r="AE32" s="243">
        <v>195</v>
      </c>
      <c r="AF32" s="367">
        <v>191</v>
      </c>
      <c r="AG32" s="243">
        <v>172</v>
      </c>
      <c r="AH32" s="243">
        <v>218</v>
      </c>
      <c r="AI32" s="243">
        <v>224</v>
      </c>
      <c r="AJ32" s="243">
        <v>173</v>
      </c>
      <c r="AK32" s="367">
        <v>197</v>
      </c>
      <c r="AL32" s="243">
        <v>222</v>
      </c>
      <c r="AM32" s="243">
        <v>83</v>
      </c>
      <c r="AN32" s="243">
        <v>87</v>
      </c>
      <c r="AO32" s="243">
        <v>64</v>
      </c>
      <c r="AP32" s="367">
        <v>115</v>
      </c>
      <c r="AQ32" s="243">
        <v>126</v>
      </c>
      <c r="AR32" s="243">
        <v>195</v>
      </c>
      <c r="AS32" s="243">
        <v>196</v>
      </c>
      <c r="AT32" s="243">
        <v>153</v>
      </c>
      <c r="AU32" s="367">
        <v>164</v>
      </c>
      <c r="AV32" s="243">
        <v>155</v>
      </c>
      <c r="AW32" s="243">
        <v>450</v>
      </c>
      <c r="AX32" s="243"/>
      <c r="AY32" s="243"/>
      <c r="AZ32" s="367"/>
    </row>
    <row r="33" spans="2:52" s="13" customFormat="1" ht="12" customHeight="1">
      <c r="B33" s="211" t="s">
        <v>175</v>
      </c>
      <c r="C33" s="300">
        <v>433</v>
      </c>
      <c r="D33" s="300">
        <v>430</v>
      </c>
      <c r="E33" s="300">
        <v>334</v>
      </c>
      <c r="F33" s="300">
        <v>304</v>
      </c>
      <c r="G33" s="359">
        <v>375</v>
      </c>
      <c r="H33" s="300">
        <v>411</v>
      </c>
      <c r="I33" s="300">
        <v>405</v>
      </c>
      <c r="J33" s="300">
        <v>479</v>
      </c>
      <c r="K33" s="243">
        <v>435</v>
      </c>
      <c r="L33" s="367">
        <v>432</v>
      </c>
      <c r="M33" s="243">
        <v>180</v>
      </c>
      <c r="N33" s="243">
        <v>307</v>
      </c>
      <c r="O33" s="243">
        <v>355</v>
      </c>
      <c r="P33" s="243">
        <v>264</v>
      </c>
      <c r="Q33" s="367">
        <v>278</v>
      </c>
      <c r="R33" s="243">
        <v>319</v>
      </c>
      <c r="S33" s="243">
        <v>293</v>
      </c>
      <c r="T33" s="243">
        <v>304</v>
      </c>
      <c r="U33" s="243">
        <v>266</v>
      </c>
      <c r="V33" s="367">
        <v>296</v>
      </c>
      <c r="W33" s="243">
        <v>513</v>
      </c>
      <c r="X33" s="243">
        <v>402</v>
      </c>
      <c r="Y33" s="243">
        <v>329</v>
      </c>
      <c r="Z33" s="243">
        <v>346</v>
      </c>
      <c r="AA33" s="367">
        <v>398</v>
      </c>
      <c r="AB33" s="243">
        <v>335</v>
      </c>
      <c r="AC33" s="243">
        <v>255</v>
      </c>
      <c r="AD33" s="243">
        <v>262</v>
      </c>
      <c r="AE33" s="243">
        <v>189</v>
      </c>
      <c r="AF33" s="367">
        <v>261</v>
      </c>
      <c r="AG33" s="243">
        <v>103</v>
      </c>
      <c r="AH33" s="243">
        <v>174</v>
      </c>
      <c r="AI33" s="243">
        <v>273</v>
      </c>
      <c r="AJ33" s="243">
        <v>188</v>
      </c>
      <c r="AK33" s="367">
        <v>184</v>
      </c>
      <c r="AL33" s="243">
        <v>309</v>
      </c>
      <c r="AM33" s="243">
        <v>39</v>
      </c>
      <c r="AN33" s="243">
        <v>90</v>
      </c>
      <c r="AO33" s="243">
        <v>150</v>
      </c>
      <c r="AP33" s="367">
        <v>147</v>
      </c>
      <c r="AQ33" s="243">
        <v>306</v>
      </c>
      <c r="AR33" s="243">
        <v>672</v>
      </c>
      <c r="AS33" s="243">
        <v>389</v>
      </c>
      <c r="AT33" s="243">
        <v>298</v>
      </c>
      <c r="AU33" s="367">
        <v>419</v>
      </c>
      <c r="AV33" s="243">
        <v>333</v>
      </c>
      <c r="AW33" s="243">
        <v>422</v>
      </c>
      <c r="AX33" s="243"/>
      <c r="AY33" s="243"/>
      <c r="AZ33" s="367"/>
    </row>
    <row r="34" spans="2:52" s="13" customFormat="1" ht="12" customHeight="1">
      <c r="B34" s="211" t="s">
        <v>176</v>
      </c>
      <c r="C34" s="300">
        <v>737</v>
      </c>
      <c r="D34" s="300">
        <v>713</v>
      </c>
      <c r="E34" s="300">
        <v>203</v>
      </c>
      <c r="F34" s="300">
        <v>267</v>
      </c>
      <c r="G34" s="359">
        <v>480</v>
      </c>
      <c r="H34" s="300">
        <v>364</v>
      </c>
      <c r="I34" s="300">
        <v>393</v>
      </c>
      <c r="J34" s="300">
        <v>381</v>
      </c>
      <c r="K34" s="243">
        <v>354</v>
      </c>
      <c r="L34" s="367">
        <v>373</v>
      </c>
      <c r="M34" s="243">
        <v>238</v>
      </c>
      <c r="N34" s="243">
        <v>227</v>
      </c>
      <c r="O34" s="243">
        <v>393</v>
      </c>
      <c r="P34" s="243">
        <v>317</v>
      </c>
      <c r="Q34" s="367">
        <v>295</v>
      </c>
      <c r="R34" s="243">
        <v>272</v>
      </c>
      <c r="S34" s="243">
        <v>318</v>
      </c>
      <c r="T34" s="243">
        <v>364</v>
      </c>
      <c r="U34" s="243">
        <v>447</v>
      </c>
      <c r="V34" s="367">
        <v>350</v>
      </c>
      <c r="W34" s="243">
        <v>1072</v>
      </c>
      <c r="X34" s="243">
        <v>1087</v>
      </c>
      <c r="Y34" s="243">
        <v>461</v>
      </c>
      <c r="Z34" s="243">
        <v>393</v>
      </c>
      <c r="AA34" s="367">
        <v>760</v>
      </c>
      <c r="AB34" s="243">
        <v>415</v>
      </c>
      <c r="AC34" s="243">
        <v>583</v>
      </c>
      <c r="AD34" s="243">
        <v>657</v>
      </c>
      <c r="AE34" s="243">
        <v>571</v>
      </c>
      <c r="AF34" s="367">
        <v>556</v>
      </c>
      <c r="AG34" s="243">
        <v>453</v>
      </c>
      <c r="AH34" s="243">
        <v>422</v>
      </c>
      <c r="AI34" s="243">
        <v>362</v>
      </c>
      <c r="AJ34" s="243">
        <v>306</v>
      </c>
      <c r="AK34" s="367">
        <v>387</v>
      </c>
      <c r="AL34" s="243">
        <v>356</v>
      </c>
      <c r="AM34" s="243">
        <v>177</v>
      </c>
      <c r="AN34" s="243">
        <v>110</v>
      </c>
      <c r="AO34" s="243">
        <v>282</v>
      </c>
      <c r="AP34" s="367">
        <v>231</v>
      </c>
      <c r="AQ34" s="243">
        <v>335</v>
      </c>
      <c r="AR34" s="243">
        <v>442</v>
      </c>
      <c r="AS34" s="243">
        <v>815</v>
      </c>
      <c r="AT34" s="243">
        <v>638</v>
      </c>
      <c r="AU34" s="367">
        <v>562</v>
      </c>
      <c r="AV34" s="243">
        <v>410</v>
      </c>
      <c r="AW34" s="243">
        <v>547</v>
      </c>
      <c r="AX34" s="243"/>
      <c r="AY34" s="243"/>
      <c r="AZ34" s="367"/>
    </row>
    <row r="35" spans="2:52" s="13" customFormat="1" ht="12" customHeight="1" thickBot="1">
      <c r="B35" s="110" t="s">
        <v>177</v>
      </c>
      <c r="C35" s="304">
        <v>602</v>
      </c>
      <c r="D35" s="304">
        <v>527</v>
      </c>
      <c r="E35" s="304">
        <v>473</v>
      </c>
      <c r="F35" s="304">
        <v>475</v>
      </c>
      <c r="G35" s="364">
        <v>519</v>
      </c>
      <c r="H35" s="304">
        <v>420</v>
      </c>
      <c r="I35" s="304">
        <v>295</v>
      </c>
      <c r="J35" s="304">
        <v>369</v>
      </c>
      <c r="K35" s="244">
        <v>443</v>
      </c>
      <c r="L35" s="371">
        <v>382</v>
      </c>
      <c r="M35" s="244">
        <v>336</v>
      </c>
      <c r="N35" s="244">
        <v>411</v>
      </c>
      <c r="O35" s="244">
        <v>481</v>
      </c>
      <c r="P35" s="244">
        <v>427</v>
      </c>
      <c r="Q35" s="371">
        <v>416</v>
      </c>
      <c r="R35" s="244">
        <v>459</v>
      </c>
      <c r="S35" s="244">
        <v>438</v>
      </c>
      <c r="T35" s="244">
        <v>431</v>
      </c>
      <c r="U35" s="244">
        <v>396</v>
      </c>
      <c r="V35" s="371">
        <v>431</v>
      </c>
      <c r="W35" s="244">
        <v>461</v>
      </c>
      <c r="X35" s="244">
        <v>459</v>
      </c>
      <c r="Y35" s="244">
        <v>384</v>
      </c>
      <c r="Z35" s="244">
        <v>362</v>
      </c>
      <c r="AA35" s="371">
        <v>418</v>
      </c>
      <c r="AB35" s="244">
        <v>387</v>
      </c>
      <c r="AC35" s="244">
        <v>362</v>
      </c>
      <c r="AD35" s="244">
        <v>431</v>
      </c>
      <c r="AE35" s="244">
        <v>628</v>
      </c>
      <c r="AF35" s="371">
        <v>448</v>
      </c>
      <c r="AG35" s="244">
        <v>534</v>
      </c>
      <c r="AH35" s="244">
        <v>487</v>
      </c>
      <c r="AI35" s="244">
        <v>366</v>
      </c>
      <c r="AJ35" s="244">
        <v>328</v>
      </c>
      <c r="AK35" s="371">
        <v>431</v>
      </c>
      <c r="AL35" s="244">
        <v>402</v>
      </c>
      <c r="AM35" s="244">
        <v>327</v>
      </c>
      <c r="AN35" s="244">
        <v>235</v>
      </c>
      <c r="AO35" s="244">
        <v>236</v>
      </c>
      <c r="AP35" s="371">
        <v>300</v>
      </c>
      <c r="AQ35" s="244">
        <v>243</v>
      </c>
      <c r="AR35" s="244">
        <v>334</v>
      </c>
      <c r="AS35" s="244">
        <v>339</v>
      </c>
      <c r="AT35" s="244">
        <v>344</v>
      </c>
      <c r="AU35" s="371">
        <v>316</v>
      </c>
      <c r="AV35" s="244">
        <v>262</v>
      </c>
      <c r="AW35" s="244">
        <v>393</v>
      </c>
      <c r="AX35" s="244"/>
      <c r="AY35" s="244"/>
      <c r="AZ35" s="371"/>
    </row>
    <row r="36" spans="2:52" ht="4.5" customHeight="1" thickBot="1">
      <c r="B36" s="123"/>
      <c r="C36" s="297"/>
      <c r="D36" s="297"/>
      <c r="E36" s="297"/>
      <c r="F36" s="297"/>
      <c r="G36" s="297"/>
      <c r="H36" s="297"/>
      <c r="I36" s="297"/>
      <c r="J36" s="297"/>
      <c r="K36" s="105"/>
      <c r="L36" s="105"/>
      <c r="M36" s="105"/>
      <c r="N36" s="105"/>
      <c r="O36" s="139"/>
      <c r="P36" s="139"/>
      <c r="Q36" s="139"/>
      <c r="R36" s="105"/>
      <c r="S36" s="105"/>
      <c r="T36" s="139"/>
      <c r="U36" s="139"/>
      <c r="V36" s="139"/>
      <c r="W36" s="105"/>
      <c r="X36" s="105"/>
      <c r="Y36" s="139"/>
      <c r="Z36" s="139"/>
      <c r="AA36" s="139"/>
      <c r="AB36" s="105"/>
      <c r="AC36" s="105"/>
      <c r="AD36" s="139"/>
      <c r="AE36" s="139"/>
      <c r="AF36" s="139"/>
      <c r="AG36" s="105"/>
      <c r="AH36" s="105"/>
      <c r="AI36" s="139"/>
      <c r="AJ36" s="139"/>
      <c r="AK36" s="139"/>
      <c r="AL36" s="105"/>
      <c r="AM36" s="105"/>
      <c r="AN36" s="139"/>
      <c r="AO36" s="139"/>
      <c r="AP36" s="139"/>
      <c r="AQ36" s="105"/>
      <c r="AR36" s="105"/>
      <c r="AS36" s="139"/>
      <c r="AT36" s="139"/>
      <c r="AU36" s="139"/>
      <c r="AV36" s="105"/>
      <c r="AW36" s="105"/>
      <c r="AX36" s="139"/>
      <c r="AY36" s="139"/>
      <c r="AZ36" s="139"/>
    </row>
    <row r="37" spans="2:52" s="86" customFormat="1" ht="46.5" customHeight="1">
      <c r="B37" s="776" t="s">
        <v>780</v>
      </c>
      <c r="C37" s="776"/>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18"/>
      <c r="AF37" s="718"/>
      <c r="AG37" s="717"/>
      <c r="AH37" s="717"/>
      <c r="AI37" s="718"/>
      <c r="AJ37" s="718"/>
      <c r="AK37" s="718"/>
      <c r="AL37" s="717"/>
      <c r="AM37" s="717"/>
      <c r="AN37" s="718"/>
      <c r="AO37" s="718"/>
      <c r="AP37" s="718"/>
      <c r="AQ37" s="717"/>
      <c r="AR37" s="717"/>
      <c r="AS37" s="718"/>
      <c r="AT37" s="718"/>
      <c r="AU37" s="718"/>
      <c r="AV37" s="717"/>
      <c r="AW37" s="717"/>
      <c r="AX37" s="718"/>
      <c r="AY37" s="718"/>
      <c r="AZ37" s="718"/>
    </row>
    <row r="38" spans="2:52" ht="9" customHeight="1">
      <c r="B38" s="375" t="s">
        <v>699</v>
      </c>
    </row>
    <row r="39" spans="2:52" ht="9" customHeight="1">
      <c r="B39" s="375" t="s">
        <v>700</v>
      </c>
    </row>
    <row r="40" spans="2:52" ht="9" customHeight="1">
      <c r="B40" s="777" t="s">
        <v>701</v>
      </c>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row>
    <row r="41" spans="2:52" ht="15.65" customHeight="1">
      <c r="B41" s="777" t="s">
        <v>702</v>
      </c>
      <c r="C41" s="777"/>
      <c r="D41" s="777"/>
      <c r="E41" s="777"/>
      <c r="F41" s="777"/>
      <c r="G41" s="777"/>
      <c r="H41" s="777"/>
      <c r="I41" s="777"/>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row>
    <row r="42" spans="2:52" ht="9" customHeight="1">
      <c r="B42" s="775" t="s">
        <v>703</v>
      </c>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row>
    <row r="43" spans="2:52" ht="9" customHeight="1">
      <c r="B43" s="777" t="s">
        <v>705</v>
      </c>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777"/>
      <c r="AA43" s="777"/>
      <c r="AB43" s="777"/>
      <c r="AC43" s="777"/>
    </row>
    <row r="44" spans="2:52" ht="9" customHeight="1">
      <c r="B44" s="375" t="s">
        <v>704</v>
      </c>
    </row>
  </sheetData>
  <mergeCells count="5">
    <mergeCell ref="B42:AF42"/>
    <mergeCell ref="B37:AD37"/>
    <mergeCell ref="B43:AC43"/>
    <mergeCell ref="B40:AI40"/>
    <mergeCell ref="B41:AJ41"/>
  </mergeCells>
  <printOptions horizontalCentered="1"/>
  <pageMargins left="0.70866141732283472" right="0.70866141732283472" top="0.74803149606299213" bottom="0.74803149606299213" header="0.31496062992125984" footer="0.31496062992125984"/>
  <pageSetup paperSize="9" scale="5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HJ1184"/>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453125" defaultRowHeight="12.5"/>
  <cols>
    <col min="1" max="1" width="1.26953125" customWidth="1"/>
    <col min="2" max="2" width="55" style="23" customWidth="1"/>
    <col min="3" max="3" width="9.26953125" style="13" customWidth="1" collapsed="1"/>
    <col min="4" max="4" width="9.26953125" style="13" customWidth="1"/>
    <col min="5" max="7" width="9.26953125" style="13" customWidth="1" collapsed="1"/>
  </cols>
  <sheetData>
    <row r="2" spans="1:218" ht="15.5">
      <c r="B2" s="515" t="s">
        <v>296</v>
      </c>
    </row>
    <row r="3" spans="1:218" ht="10" customHeight="1"/>
    <row r="4" spans="1:218" s="155" customFormat="1" ht="21" customHeight="1">
      <c r="A4" s="154"/>
      <c r="B4" s="191" t="s">
        <v>202</v>
      </c>
      <c r="C4" s="191" t="s">
        <v>89</v>
      </c>
      <c r="D4" s="191" t="s">
        <v>386</v>
      </c>
      <c r="E4" s="191" t="s">
        <v>387</v>
      </c>
      <c r="F4" s="191" t="s">
        <v>388</v>
      </c>
      <c r="G4" s="191" t="s">
        <v>389</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row>
    <row r="5" spans="1:218" s="86" customFormat="1" ht="7" customHeight="1">
      <c r="B5" s="182"/>
      <c r="C5" s="181"/>
      <c r="D5" s="181"/>
      <c r="E5" s="181"/>
      <c r="F5" s="181"/>
      <c r="G5" s="181"/>
    </row>
    <row r="6" spans="1:218" s="13" customFormat="1" ht="9" customHeight="1">
      <c r="B6" s="162" t="s">
        <v>257</v>
      </c>
      <c r="C6" s="329"/>
      <c r="D6" s="161"/>
      <c r="E6" s="161"/>
      <c r="F6" s="161"/>
      <c r="G6" s="329"/>
    </row>
    <row r="7" spans="1:218" s="13" customFormat="1" ht="10">
      <c r="B7" s="6" t="s">
        <v>258</v>
      </c>
      <c r="C7" s="330">
        <v>24536</v>
      </c>
      <c r="D7" s="275">
        <v>25037</v>
      </c>
      <c r="E7" s="275">
        <v>26136</v>
      </c>
      <c r="F7" s="275">
        <v>26520</v>
      </c>
      <c r="G7" s="330">
        <v>27671</v>
      </c>
    </row>
    <row r="8" spans="1:218" s="13" customFormat="1" ht="10">
      <c r="B8" s="6" t="s">
        <v>260</v>
      </c>
      <c r="C8" s="330">
        <v>1298</v>
      </c>
      <c r="D8" s="275">
        <v>1521</v>
      </c>
      <c r="E8" s="275">
        <v>1176</v>
      </c>
      <c r="F8" s="275">
        <v>1176</v>
      </c>
      <c r="G8" s="330">
        <v>1377</v>
      </c>
    </row>
    <row r="9" spans="1:218" s="13" customFormat="1" ht="10">
      <c r="B9" s="6" t="s">
        <v>262</v>
      </c>
      <c r="C9" s="330">
        <v>774</v>
      </c>
      <c r="D9" s="275">
        <v>859</v>
      </c>
      <c r="E9" s="275">
        <v>780</v>
      </c>
      <c r="F9" s="275">
        <v>846</v>
      </c>
      <c r="G9" s="330">
        <v>763</v>
      </c>
    </row>
    <row r="10" spans="1:218" s="13" customFormat="1" ht="10">
      <c r="B10" s="6" t="s">
        <v>264</v>
      </c>
      <c r="C10" s="330">
        <v>365</v>
      </c>
      <c r="D10" s="275">
        <v>338</v>
      </c>
      <c r="E10" s="275">
        <v>376</v>
      </c>
      <c r="F10" s="275">
        <v>311</v>
      </c>
      <c r="G10" s="330">
        <v>167</v>
      </c>
    </row>
    <row r="11" spans="1:218" s="13" customFormat="1" ht="10">
      <c r="B11" s="6" t="s">
        <v>268</v>
      </c>
      <c r="C11" s="330">
        <v>147</v>
      </c>
      <c r="D11" s="275">
        <v>111</v>
      </c>
      <c r="E11" s="275">
        <v>59</v>
      </c>
      <c r="F11" s="275">
        <v>85</v>
      </c>
      <c r="G11" s="330">
        <v>99</v>
      </c>
    </row>
    <row r="12" spans="1:218" s="13" customFormat="1" ht="10">
      <c r="B12" s="6" t="s">
        <v>409</v>
      </c>
      <c r="C12" s="330">
        <v>242</v>
      </c>
      <c r="D12" s="275">
        <v>247</v>
      </c>
      <c r="E12" s="275">
        <v>253</v>
      </c>
      <c r="F12" s="275">
        <v>251</v>
      </c>
      <c r="G12" s="330">
        <v>244</v>
      </c>
    </row>
    <row r="13" spans="1:218" s="13" customFormat="1" ht="10.5">
      <c r="B13" s="165" t="s">
        <v>265</v>
      </c>
      <c r="C13" s="331">
        <v>27362</v>
      </c>
      <c r="D13" s="276">
        <v>28113</v>
      </c>
      <c r="E13" s="276">
        <v>28780</v>
      </c>
      <c r="F13" s="276">
        <v>29189</v>
      </c>
      <c r="G13" s="331">
        <v>30321</v>
      </c>
    </row>
    <row r="14" spans="1:218" s="13" customFormat="1" ht="10">
      <c r="B14" s="6" t="s">
        <v>266</v>
      </c>
      <c r="C14" s="330">
        <v>10715</v>
      </c>
      <c r="D14" s="275">
        <v>9236</v>
      </c>
      <c r="E14" s="275">
        <v>10646</v>
      </c>
      <c r="F14" s="275">
        <v>10388</v>
      </c>
      <c r="G14" s="330">
        <v>11182</v>
      </c>
    </row>
    <row r="15" spans="1:218" s="13" customFormat="1" ht="10">
      <c r="B15" s="6" t="s">
        <v>267</v>
      </c>
      <c r="C15" s="330">
        <v>6641</v>
      </c>
      <c r="D15" s="275">
        <v>6604</v>
      </c>
      <c r="E15" s="275">
        <v>7857</v>
      </c>
      <c r="F15" s="275">
        <v>7770</v>
      </c>
      <c r="G15" s="330">
        <v>8674</v>
      </c>
    </row>
    <row r="16" spans="1:218" s="13" customFormat="1" ht="10">
      <c r="B16" s="6" t="s">
        <v>268</v>
      </c>
      <c r="C16" s="330">
        <v>974</v>
      </c>
      <c r="D16" s="275">
        <v>742</v>
      </c>
      <c r="E16" s="275">
        <v>422</v>
      </c>
      <c r="F16" s="275">
        <v>372</v>
      </c>
      <c r="G16" s="330">
        <v>249</v>
      </c>
    </row>
    <row r="17" spans="2:7" s="13" customFormat="1" ht="10">
      <c r="B17" s="6" t="s">
        <v>270</v>
      </c>
      <c r="C17" s="330">
        <v>2348</v>
      </c>
      <c r="D17" s="275">
        <v>3467</v>
      </c>
      <c r="E17" s="275">
        <v>4094</v>
      </c>
      <c r="F17" s="275">
        <v>3858</v>
      </c>
      <c r="G17" s="330">
        <v>5072</v>
      </c>
    </row>
    <row r="18" spans="2:7" s="13" customFormat="1" ht="10">
      <c r="B18" s="6" t="s">
        <v>271</v>
      </c>
      <c r="C18" s="330">
        <v>97</v>
      </c>
      <c r="D18" s="275">
        <v>55</v>
      </c>
      <c r="E18" s="275">
        <v>10</v>
      </c>
      <c r="F18" s="275">
        <v>27</v>
      </c>
      <c r="G18" s="330">
        <v>61</v>
      </c>
    </row>
    <row r="19" spans="2:7" s="13" customFormat="1" ht="11" thickBot="1">
      <c r="B19" s="185" t="s">
        <v>272</v>
      </c>
      <c r="C19" s="332">
        <v>20775</v>
      </c>
      <c r="D19" s="277">
        <v>20104</v>
      </c>
      <c r="E19" s="277">
        <v>23029</v>
      </c>
      <c r="F19" s="277">
        <v>22415</v>
      </c>
      <c r="G19" s="332">
        <v>25238</v>
      </c>
    </row>
    <row r="20" spans="2:7" s="13" customFormat="1" ht="12" thickBot="1">
      <c r="B20" s="179" t="s">
        <v>114</v>
      </c>
      <c r="C20" s="333">
        <v>48137</v>
      </c>
      <c r="D20" s="271">
        <v>48217</v>
      </c>
      <c r="E20" s="271">
        <v>51809</v>
      </c>
      <c r="F20" s="271">
        <v>51604</v>
      </c>
      <c r="G20" s="333">
        <v>55559</v>
      </c>
    </row>
    <row r="21" spans="2:7" s="13" customFormat="1" ht="10.5">
      <c r="B21" s="162" t="s">
        <v>273</v>
      </c>
      <c r="C21" s="334"/>
      <c r="D21" s="278"/>
      <c r="E21" s="278"/>
      <c r="F21" s="278"/>
      <c r="G21" s="334"/>
    </row>
    <row r="22" spans="2:7" s="13" customFormat="1" ht="10.5">
      <c r="B22" s="162" t="s">
        <v>274</v>
      </c>
      <c r="C22" s="334"/>
      <c r="D22" s="278"/>
      <c r="E22" s="278"/>
      <c r="F22" s="278"/>
      <c r="G22" s="334"/>
    </row>
    <row r="23" spans="2:7" s="13" customFormat="1" ht="10">
      <c r="B23" s="6" t="s">
        <v>275</v>
      </c>
      <c r="C23" s="330">
        <v>1058</v>
      </c>
      <c r="D23" s="275">
        <v>1058</v>
      </c>
      <c r="E23" s="275">
        <v>1058</v>
      </c>
      <c r="F23" s="275">
        <v>1058</v>
      </c>
      <c r="G23" s="330">
        <v>1058</v>
      </c>
    </row>
    <row r="24" spans="2:7" s="13" customFormat="1" ht="10">
      <c r="B24" s="6" t="s">
        <v>276</v>
      </c>
      <c r="C24" s="330">
        <v>1227</v>
      </c>
      <c r="D24" s="275">
        <v>1227</v>
      </c>
      <c r="E24" s="275">
        <v>1227</v>
      </c>
      <c r="F24" s="275">
        <v>1227</v>
      </c>
      <c r="G24" s="330">
        <v>1227</v>
      </c>
    </row>
    <row r="25" spans="2:7" s="13" customFormat="1" ht="10">
      <c r="B25" s="6" t="s">
        <v>277</v>
      </c>
      <c r="C25" s="330">
        <v>-80</v>
      </c>
      <c r="D25" s="275">
        <v>-145</v>
      </c>
      <c r="E25" s="275">
        <v>-330</v>
      </c>
      <c r="F25" s="275">
        <v>-103</v>
      </c>
      <c r="G25" s="330">
        <v>-355</v>
      </c>
    </row>
    <row r="26" spans="2:7" s="13" customFormat="1" ht="10">
      <c r="B26" s="6" t="s">
        <v>278</v>
      </c>
      <c r="C26" s="330">
        <v>0</v>
      </c>
      <c r="D26" s="275">
        <v>0</v>
      </c>
      <c r="E26" s="275">
        <v>0</v>
      </c>
      <c r="F26" s="275">
        <v>0</v>
      </c>
      <c r="G26" s="330">
        <v>5</v>
      </c>
    </row>
    <row r="27" spans="2:7" s="13" customFormat="1" ht="10">
      <c r="B27" s="6" t="s">
        <v>249</v>
      </c>
      <c r="C27" s="330">
        <v>537</v>
      </c>
      <c r="D27" s="275">
        <v>519</v>
      </c>
      <c r="E27" s="275">
        <v>877</v>
      </c>
      <c r="F27" s="275">
        <v>631</v>
      </c>
      <c r="G27" s="330">
        <v>946</v>
      </c>
    </row>
    <row r="28" spans="2:7" s="13" customFormat="1" ht="10">
      <c r="B28" s="6" t="s">
        <v>279</v>
      </c>
      <c r="C28" s="330">
        <v>19431</v>
      </c>
      <c r="D28" s="275">
        <v>19768</v>
      </c>
      <c r="E28" s="275">
        <v>20520</v>
      </c>
      <c r="F28" s="275">
        <v>22047</v>
      </c>
      <c r="G28" s="330">
        <v>23882</v>
      </c>
    </row>
    <row r="29" spans="2:7" s="13" customFormat="1" ht="10.5">
      <c r="B29" s="553" t="s">
        <v>410</v>
      </c>
      <c r="C29" s="331">
        <v>22173</v>
      </c>
      <c r="D29" s="276">
        <v>22427</v>
      </c>
      <c r="E29" s="276">
        <v>23352</v>
      </c>
      <c r="F29" s="276">
        <v>24860</v>
      </c>
      <c r="G29" s="331">
        <v>26763</v>
      </c>
    </row>
    <row r="30" spans="2:7" s="13" customFormat="1" ht="10.5">
      <c r="B30" s="165" t="s">
        <v>411</v>
      </c>
      <c r="C30" s="335">
        <v>2071</v>
      </c>
      <c r="D30" s="279">
        <v>2033</v>
      </c>
      <c r="E30" s="279">
        <v>2240</v>
      </c>
      <c r="F30" s="279">
        <v>2221</v>
      </c>
      <c r="G30" s="335">
        <v>2522</v>
      </c>
    </row>
    <row r="31" spans="2:7" s="13" customFormat="1" ht="10.5">
      <c r="B31" s="165" t="s">
        <v>282</v>
      </c>
      <c r="C31" s="331">
        <v>24244</v>
      </c>
      <c r="D31" s="276">
        <v>24460</v>
      </c>
      <c r="E31" s="276">
        <v>25592</v>
      </c>
      <c r="F31" s="276">
        <v>27081</v>
      </c>
      <c r="G31" s="331">
        <v>29285</v>
      </c>
    </row>
    <row r="32" spans="2:7" s="13" customFormat="1" ht="10.5">
      <c r="B32" s="197" t="s">
        <v>283</v>
      </c>
      <c r="C32" s="332"/>
      <c r="D32" s="277"/>
      <c r="E32" s="277"/>
      <c r="F32" s="277"/>
      <c r="G32" s="332"/>
    </row>
    <row r="33" spans="2:7" s="13" customFormat="1" ht="10">
      <c r="B33" s="6" t="s">
        <v>396</v>
      </c>
      <c r="C33" s="336">
        <v>8131</v>
      </c>
      <c r="D33" s="280">
        <v>7893</v>
      </c>
      <c r="E33" s="280">
        <v>7892</v>
      </c>
      <c r="F33" s="280">
        <v>7624</v>
      </c>
      <c r="G33" s="336">
        <v>7446</v>
      </c>
    </row>
    <row r="34" spans="2:7" s="13" customFormat="1" ht="10">
      <c r="B34" s="6" t="s">
        <v>290</v>
      </c>
      <c r="C34" s="336">
        <v>710</v>
      </c>
      <c r="D34" s="280">
        <v>730</v>
      </c>
      <c r="E34" s="280">
        <v>759</v>
      </c>
      <c r="F34" s="280">
        <v>767</v>
      </c>
      <c r="G34" s="336">
        <v>828</v>
      </c>
    </row>
    <row r="35" spans="2:7" s="13" customFormat="1" ht="10">
      <c r="B35" s="6" t="s">
        <v>285</v>
      </c>
      <c r="C35" s="336">
        <v>674</v>
      </c>
      <c r="D35" s="280">
        <v>664</v>
      </c>
      <c r="E35" s="280">
        <v>853</v>
      </c>
      <c r="F35" s="280">
        <v>928</v>
      </c>
      <c r="G35" s="336">
        <v>809</v>
      </c>
    </row>
    <row r="36" spans="2:7" s="13" customFormat="1" ht="10">
      <c r="B36" s="6" t="s">
        <v>291</v>
      </c>
      <c r="C36" s="336">
        <v>712</v>
      </c>
      <c r="D36" s="280">
        <v>567</v>
      </c>
      <c r="E36" s="280">
        <v>684</v>
      </c>
      <c r="F36" s="280">
        <v>543</v>
      </c>
      <c r="G36" s="336">
        <v>569</v>
      </c>
    </row>
    <row r="37" spans="2:7" s="13" customFormat="1" ht="10.5">
      <c r="B37" s="165" t="s">
        <v>287</v>
      </c>
      <c r="C37" s="331">
        <v>10227</v>
      </c>
      <c r="D37" s="276">
        <v>9854</v>
      </c>
      <c r="E37" s="276">
        <v>10188</v>
      </c>
      <c r="F37" s="276">
        <v>9862</v>
      </c>
      <c r="G37" s="331">
        <v>9652</v>
      </c>
    </row>
    <row r="38" spans="2:7" s="13" customFormat="1" ht="10">
      <c r="B38" s="8" t="s">
        <v>288</v>
      </c>
      <c r="C38" s="336">
        <v>10820</v>
      </c>
      <c r="D38" s="280">
        <v>11041</v>
      </c>
      <c r="E38" s="280">
        <v>13552</v>
      </c>
      <c r="F38" s="280">
        <v>12444</v>
      </c>
      <c r="G38" s="336">
        <v>14250</v>
      </c>
    </row>
    <row r="39" spans="2:7" s="13" customFormat="1" ht="10">
      <c r="B39" s="6" t="s">
        <v>397</v>
      </c>
      <c r="C39" s="336">
        <v>1027</v>
      </c>
      <c r="D39" s="280">
        <v>1041</v>
      </c>
      <c r="E39" s="280">
        <v>1273</v>
      </c>
      <c r="F39" s="280">
        <v>1187</v>
      </c>
      <c r="G39" s="336">
        <v>989</v>
      </c>
    </row>
    <row r="40" spans="2:7" s="13" customFormat="1" ht="10">
      <c r="B40" s="6" t="s">
        <v>290</v>
      </c>
      <c r="C40" s="336">
        <v>749</v>
      </c>
      <c r="D40" s="280">
        <v>767</v>
      </c>
      <c r="E40" s="280">
        <v>406</v>
      </c>
      <c r="F40" s="280">
        <v>465</v>
      </c>
      <c r="G40" s="336">
        <v>666</v>
      </c>
    </row>
    <row r="41" spans="2:7" s="13" customFormat="1" ht="10">
      <c r="B41" s="6" t="s">
        <v>286</v>
      </c>
      <c r="C41" s="336">
        <v>128</v>
      </c>
      <c r="D41" s="280">
        <v>271</v>
      </c>
      <c r="E41" s="280">
        <v>233</v>
      </c>
      <c r="F41" s="280">
        <v>193</v>
      </c>
      <c r="G41" s="336">
        <v>145</v>
      </c>
    </row>
    <row r="42" spans="2:7" s="13" customFormat="1" ht="10">
      <c r="B42" s="6" t="s">
        <v>291</v>
      </c>
      <c r="C42" s="336">
        <v>870</v>
      </c>
      <c r="D42" s="280">
        <v>748</v>
      </c>
      <c r="E42" s="280">
        <v>565</v>
      </c>
      <c r="F42" s="280">
        <v>372</v>
      </c>
      <c r="G42" s="336">
        <v>572</v>
      </c>
    </row>
    <row r="43" spans="2:7" s="13" customFormat="1" ht="20">
      <c r="B43" s="6" t="s">
        <v>412</v>
      </c>
      <c r="C43" s="336">
        <v>72</v>
      </c>
      <c r="D43" s="280">
        <v>35</v>
      </c>
      <c r="E43" s="280">
        <v>0</v>
      </c>
      <c r="F43" s="280">
        <v>0</v>
      </c>
      <c r="G43" s="336">
        <v>0</v>
      </c>
    </row>
    <row r="44" spans="2:7" s="13" customFormat="1" ht="10.5">
      <c r="B44" s="165" t="s">
        <v>293</v>
      </c>
      <c r="C44" s="331">
        <v>13666</v>
      </c>
      <c r="D44" s="276">
        <v>13903</v>
      </c>
      <c r="E44" s="276">
        <v>16029</v>
      </c>
      <c r="F44" s="276">
        <v>14661</v>
      </c>
      <c r="G44" s="331">
        <v>16622</v>
      </c>
    </row>
    <row r="45" spans="2:7" s="13" customFormat="1" ht="11" thickBot="1">
      <c r="B45" s="183" t="s">
        <v>294</v>
      </c>
      <c r="C45" s="337">
        <v>23893</v>
      </c>
      <c r="D45" s="281">
        <v>23757</v>
      </c>
      <c r="E45" s="281">
        <v>26217</v>
      </c>
      <c r="F45" s="281">
        <v>24523</v>
      </c>
      <c r="G45" s="337">
        <v>26274</v>
      </c>
    </row>
    <row r="46" spans="2:7" s="13" customFormat="1" ht="12" thickBot="1">
      <c r="B46" s="180" t="s">
        <v>295</v>
      </c>
      <c r="C46" s="333">
        <v>48137</v>
      </c>
      <c r="D46" s="271">
        <v>48217</v>
      </c>
      <c r="E46" s="271">
        <v>51809</v>
      </c>
      <c r="F46" s="271">
        <v>51604</v>
      </c>
      <c r="G46" s="333">
        <v>55559</v>
      </c>
    </row>
    <row r="47" spans="2:7" s="13" customFormat="1" ht="10">
      <c r="B47" s="23"/>
      <c r="C47" s="554"/>
      <c r="D47" s="554"/>
      <c r="E47" s="554"/>
    </row>
    <row r="48" spans="2:7" s="13" customFormat="1" ht="10">
      <c r="B48" s="23"/>
    </row>
    <row r="49" spans="2:7" s="13" customFormat="1" ht="10">
      <c r="B49" s="23"/>
      <c r="C49" s="95"/>
      <c r="D49" s="95"/>
      <c r="E49" s="95"/>
      <c r="F49" s="95"/>
      <c r="G49" s="95"/>
    </row>
    <row r="50" spans="2:7" s="13" customFormat="1" ht="10.5">
      <c r="B50" s="116"/>
      <c r="C50" s="99"/>
      <c r="D50" s="99"/>
      <c r="E50" s="99"/>
      <c r="F50" s="99"/>
      <c r="G50" s="99"/>
    </row>
    <row r="51" spans="2:7" s="13" customFormat="1" ht="10.5">
      <c r="B51" s="127"/>
      <c r="C51" s="99"/>
      <c r="D51" s="99"/>
      <c r="E51" s="99"/>
      <c r="F51" s="99"/>
      <c r="G51" s="99"/>
    </row>
    <row r="52" spans="2:7" s="13" customFormat="1" ht="10.5">
      <c r="B52" s="116"/>
      <c r="C52" s="92"/>
      <c r="D52" s="92"/>
      <c r="E52" s="92"/>
      <c r="F52" s="92"/>
      <c r="G52" s="92"/>
    </row>
    <row r="53" spans="2:7" s="13" customFormat="1" ht="17.25" customHeight="1">
      <c r="B53" s="101"/>
      <c r="C53" s="97"/>
      <c r="D53" s="97"/>
      <c r="E53" s="97"/>
      <c r="F53" s="97"/>
      <c r="G53" s="97"/>
    </row>
    <row r="54" spans="2:7">
      <c r="B54" s="101"/>
      <c r="C54" s="61"/>
      <c r="D54" s="61"/>
      <c r="E54" s="61"/>
      <c r="F54" s="61"/>
      <c r="G54" s="61"/>
    </row>
    <row r="55" spans="2:7">
      <c r="B55" s="101"/>
      <c r="C55" s="61"/>
      <c r="D55" s="61"/>
      <c r="E55" s="61"/>
      <c r="F55" s="61"/>
      <c r="G55" s="61"/>
    </row>
    <row r="56" spans="2:7" ht="12.75" customHeight="1"/>
    <row r="57" spans="2:7" ht="12.75" customHeight="1"/>
    <row r="58" spans="2:7" ht="12.75" customHeight="1"/>
    <row r="59" spans="2:7" ht="12.75" customHeight="1"/>
    <row r="60" spans="2:7" ht="12.75" customHeight="1"/>
    <row r="61" spans="2:7" ht="25.5" customHeight="1"/>
    <row r="62" spans="2:7" ht="12.75" customHeight="1"/>
    <row r="63" spans="2:7" ht="12.75" customHeight="1"/>
    <row r="64" spans="2: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183" ht="12.75" customHeight="1"/>
    <row r="1184" ht="22.5" customHeight="1"/>
  </sheetData>
  <printOptions horizontalCentered="1"/>
  <pageMargins left="0.74803149606299213" right="0.74803149606299213" top="0.98425196850393704" bottom="0.98425196850393704" header="0.51181102362204722" footer="0.51181102362204722"/>
  <pageSetup paperSize="9" scale="9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HF1188"/>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453125" defaultRowHeight="12.5"/>
  <cols>
    <col min="1" max="1" width="1.26953125" customWidth="1"/>
    <col min="2" max="2" width="55" style="23" customWidth="1"/>
    <col min="3" max="3" width="9.26953125" style="13" customWidth="1" collapsed="1"/>
    <col min="4" max="4" width="9.26953125" style="13" customWidth="1"/>
    <col min="5" max="7" width="9.26953125" style="13" customWidth="1" collapsed="1"/>
    <col min="8" max="8" width="9.26953125" style="13" customWidth="1"/>
    <col min="9" max="11" width="9.26953125" style="13" customWidth="1" collapsed="1"/>
  </cols>
  <sheetData>
    <row r="2" spans="1:214" ht="15.5">
      <c r="B2" s="515" t="s">
        <v>296</v>
      </c>
    </row>
    <row r="3" spans="1:214" ht="10" customHeight="1"/>
    <row r="4" spans="1:214" s="155" customFormat="1" ht="21" customHeight="1">
      <c r="A4" s="154"/>
      <c r="B4" s="191" t="s">
        <v>202</v>
      </c>
      <c r="C4" s="191" t="s">
        <v>389</v>
      </c>
      <c r="D4" s="191" t="s">
        <v>439</v>
      </c>
      <c r="E4" s="191" t="s">
        <v>440</v>
      </c>
      <c r="F4" s="191" t="s">
        <v>441</v>
      </c>
      <c r="G4" s="191" t="s">
        <v>442</v>
      </c>
      <c r="H4" s="191" t="s">
        <v>471</v>
      </c>
      <c r="I4" s="191" t="s">
        <v>472</v>
      </c>
      <c r="J4" s="191" t="s">
        <v>473</v>
      </c>
      <c r="K4" s="191" t="s">
        <v>474</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row>
    <row r="5" spans="1:214" s="86" customFormat="1" ht="7" customHeight="1">
      <c r="B5" s="182"/>
      <c r="C5" s="181"/>
      <c r="D5" s="181"/>
      <c r="E5" s="181"/>
      <c r="F5" s="181"/>
      <c r="G5" s="181"/>
      <c r="H5" s="181"/>
      <c r="I5" s="181"/>
      <c r="J5" s="181"/>
      <c r="K5" s="181"/>
    </row>
    <row r="6" spans="1:214" s="13" customFormat="1" ht="9" customHeight="1">
      <c r="B6" s="162" t="s">
        <v>257</v>
      </c>
      <c r="C6" s="329"/>
      <c r="D6" s="161"/>
      <c r="E6" s="161"/>
      <c r="F6" s="161"/>
      <c r="G6" s="329"/>
      <c r="H6" s="161"/>
      <c r="I6" s="161"/>
      <c r="J6" s="161"/>
      <c r="K6" s="329"/>
    </row>
    <row r="7" spans="1:214" s="13" customFormat="1" ht="10">
      <c r="B7" s="6" t="s">
        <v>258</v>
      </c>
      <c r="C7" s="330">
        <v>27671</v>
      </c>
      <c r="D7" s="275">
        <v>27364</v>
      </c>
      <c r="E7" s="275">
        <v>27978</v>
      </c>
      <c r="F7" s="275">
        <v>28499</v>
      </c>
      <c r="G7" s="330">
        <v>29071</v>
      </c>
      <c r="H7" s="275">
        <v>29197</v>
      </c>
      <c r="I7" s="275">
        <v>29963</v>
      </c>
      <c r="J7" s="275">
        <v>30181</v>
      </c>
      <c r="K7" s="330">
        <v>31390</v>
      </c>
    </row>
    <row r="8" spans="1:214" s="13" customFormat="1" ht="10">
      <c r="B8" s="6" t="s">
        <v>260</v>
      </c>
      <c r="C8" s="330">
        <v>1377</v>
      </c>
      <c r="D8" s="275">
        <v>1529</v>
      </c>
      <c r="E8" s="275">
        <v>1222</v>
      </c>
      <c r="F8" s="275">
        <v>1249</v>
      </c>
      <c r="G8" s="330">
        <v>1272</v>
      </c>
      <c r="H8" s="275">
        <v>1543</v>
      </c>
      <c r="I8" s="275">
        <v>1202</v>
      </c>
      <c r="J8" s="275">
        <v>1268</v>
      </c>
      <c r="K8" s="330">
        <v>1323</v>
      </c>
    </row>
    <row r="9" spans="1:214" s="13" customFormat="1" ht="10">
      <c r="B9" s="6" t="s">
        <v>262</v>
      </c>
      <c r="C9" s="330">
        <v>763</v>
      </c>
      <c r="D9" s="275">
        <v>830</v>
      </c>
      <c r="E9" s="275">
        <v>710</v>
      </c>
      <c r="F9" s="275">
        <v>774</v>
      </c>
      <c r="G9" s="330">
        <v>758</v>
      </c>
      <c r="H9" s="275">
        <v>750</v>
      </c>
      <c r="I9" s="275">
        <v>641</v>
      </c>
      <c r="J9" s="275">
        <v>667</v>
      </c>
      <c r="K9" s="330">
        <v>650</v>
      </c>
    </row>
    <row r="10" spans="1:214" s="13" customFormat="1" ht="10">
      <c r="B10" s="6" t="s">
        <v>264</v>
      </c>
      <c r="C10" s="330">
        <v>167</v>
      </c>
      <c r="D10" s="275">
        <v>132</v>
      </c>
      <c r="E10" s="275">
        <v>109</v>
      </c>
      <c r="F10" s="275">
        <v>60</v>
      </c>
      <c r="G10" s="330">
        <v>49</v>
      </c>
      <c r="H10" s="275">
        <v>32</v>
      </c>
      <c r="I10" s="275">
        <v>26</v>
      </c>
      <c r="J10" s="275">
        <v>30</v>
      </c>
      <c r="K10" s="330">
        <v>70</v>
      </c>
    </row>
    <row r="11" spans="1:214" s="13" customFormat="1" ht="10">
      <c r="B11" s="6" t="s">
        <v>484</v>
      </c>
      <c r="C11" s="330">
        <v>66</v>
      </c>
      <c r="D11" s="275">
        <v>168</v>
      </c>
      <c r="E11" s="275">
        <v>257</v>
      </c>
      <c r="F11" s="275">
        <v>196</v>
      </c>
      <c r="G11" s="330">
        <v>303</v>
      </c>
      <c r="H11" s="275">
        <v>260</v>
      </c>
      <c r="I11" s="275">
        <v>95</v>
      </c>
      <c r="J11" s="275">
        <v>167</v>
      </c>
      <c r="K11" s="330">
        <v>161</v>
      </c>
    </row>
    <row r="12" spans="1:214" s="13" customFormat="1" ht="10">
      <c r="B12" s="6" t="s">
        <v>409</v>
      </c>
      <c r="C12" s="330">
        <v>277</v>
      </c>
      <c r="D12" s="275">
        <v>286</v>
      </c>
      <c r="E12" s="275">
        <v>283</v>
      </c>
      <c r="F12" s="275">
        <v>288</v>
      </c>
      <c r="G12" s="330">
        <v>287</v>
      </c>
      <c r="H12" s="275">
        <v>344</v>
      </c>
      <c r="I12" s="275">
        <v>337</v>
      </c>
      <c r="J12" s="275">
        <v>345</v>
      </c>
      <c r="K12" s="330">
        <v>338</v>
      </c>
    </row>
    <row r="13" spans="1:214" s="13" customFormat="1" ht="10.5">
      <c r="B13" s="165" t="s">
        <v>265</v>
      </c>
      <c r="C13" s="331">
        <v>30321</v>
      </c>
      <c r="D13" s="276">
        <v>30309</v>
      </c>
      <c r="E13" s="276">
        <v>30559</v>
      </c>
      <c r="F13" s="276">
        <v>31066</v>
      </c>
      <c r="G13" s="331">
        <v>31740</v>
      </c>
      <c r="H13" s="276">
        <v>32126</v>
      </c>
      <c r="I13" s="276">
        <v>32264</v>
      </c>
      <c r="J13" s="276">
        <v>32658</v>
      </c>
      <c r="K13" s="331">
        <v>33932</v>
      </c>
    </row>
    <row r="14" spans="1:214" s="13" customFormat="1" ht="10">
      <c r="B14" s="6" t="s">
        <v>266</v>
      </c>
      <c r="C14" s="330">
        <v>11182</v>
      </c>
      <c r="D14" s="275">
        <v>11946</v>
      </c>
      <c r="E14" s="275">
        <v>11036</v>
      </c>
      <c r="F14" s="275">
        <v>11353</v>
      </c>
      <c r="G14" s="330">
        <v>12440</v>
      </c>
      <c r="H14" s="275">
        <v>13348</v>
      </c>
      <c r="I14" s="275">
        <v>14446</v>
      </c>
      <c r="J14" s="275">
        <v>15409</v>
      </c>
      <c r="K14" s="330">
        <v>14362</v>
      </c>
    </row>
    <row r="15" spans="1:214" s="13" customFormat="1" ht="10">
      <c r="B15" s="6" t="s">
        <v>267</v>
      </c>
      <c r="C15" s="330">
        <v>8553</v>
      </c>
      <c r="D15" s="275">
        <v>7896</v>
      </c>
      <c r="E15" s="275">
        <v>8420</v>
      </c>
      <c r="F15" s="275">
        <v>9541</v>
      </c>
      <c r="G15" s="330">
        <v>9518</v>
      </c>
      <c r="H15" s="275">
        <v>9862</v>
      </c>
      <c r="I15" s="275">
        <v>11826</v>
      </c>
      <c r="J15" s="275">
        <v>12552</v>
      </c>
      <c r="K15" s="330">
        <v>10479</v>
      </c>
    </row>
    <row r="16" spans="1:214" s="13" customFormat="1" ht="10">
      <c r="B16" s="6" t="s">
        <v>269</v>
      </c>
      <c r="C16" s="330">
        <v>121</v>
      </c>
      <c r="D16" s="275">
        <v>74</v>
      </c>
      <c r="E16" s="275">
        <v>101</v>
      </c>
      <c r="F16" s="275">
        <v>81</v>
      </c>
      <c r="G16" s="330">
        <v>80</v>
      </c>
      <c r="H16" s="275">
        <v>101</v>
      </c>
      <c r="I16" s="275">
        <v>86</v>
      </c>
      <c r="J16" s="275">
        <v>88</v>
      </c>
      <c r="K16" s="330">
        <v>114</v>
      </c>
    </row>
    <row r="17" spans="2:11" s="13" customFormat="1" ht="10">
      <c r="B17" s="6" t="s">
        <v>270</v>
      </c>
      <c r="C17" s="330">
        <v>5072</v>
      </c>
      <c r="D17" s="275">
        <v>3816</v>
      </c>
      <c r="E17" s="275">
        <v>5833</v>
      </c>
      <c r="F17" s="275">
        <v>6533</v>
      </c>
      <c r="G17" s="330">
        <v>6244</v>
      </c>
      <c r="H17" s="275">
        <v>4080</v>
      </c>
      <c r="I17" s="275">
        <v>5278</v>
      </c>
      <c r="J17" s="275">
        <v>6012</v>
      </c>
      <c r="K17" s="330">
        <v>4192</v>
      </c>
    </row>
    <row r="18" spans="2:11" s="13" customFormat="1" ht="10">
      <c r="B18" s="6" t="s">
        <v>271</v>
      </c>
      <c r="C18" s="330">
        <v>61</v>
      </c>
      <c r="D18" s="275">
        <v>25</v>
      </c>
      <c r="E18" s="275">
        <v>15</v>
      </c>
      <c r="F18" s="275">
        <v>12</v>
      </c>
      <c r="G18" s="330">
        <v>75</v>
      </c>
      <c r="H18" s="275">
        <v>62</v>
      </c>
      <c r="I18" s="275">
        <v>22</v>
      </c>
      <c r="J18" s="275">
        <v>75</v>
      </c>
      <c r="K18" s="330">
        <v>202</v>
      </c>
    </row>
    <row r="19" spans="2:11" s="13" customFormat="1" ht="10">
      <c r="B19" s="6" t="s">
        <v>484</v>
      </c>
      <c r="C19" s="330">
        <v>97</v>
      </c>
      <c r="D19" s="275">
        <v>435</v>
      </c>
      <c r="E19" s="275">
        <v>380</v>
      </c>
      <c r="F19" s="275">
        <v>374</v>
      </c>
      <c r="G19" s="330">
        <v>434</v>
      </c>
      <c r="H19" s="275">
        <v>445</v>
      </c>
      <c r="I19" s="275">
        <v>572</v>
      </c>
      <c r="J19" s="275">
        <v>583</v>
      </c>
      <c r="K19" s="330">
        <v>524</v>
      </c>
    </row>
    <row r="20" spans="2:11" s="13" customFormat="1" ht="10">
      <c r="B20" s="6" t="s">
        <v>409</v>
      </c>
      <c r="C20" s="330">
        <v>152</v>
      </c>
      <c r="D20" s="275">
        <v>94</v>
      </c>
      <c r="E20" s="275">
        <v>145</v>
      </c>
      <c r="F20" s="275">
        <v>116</v>
      </c>
      <c r="G20" s="330">
        <v>133</v>
      </c>
      <c r="H20" s="275">
        <v>68</v>
      </c>
      <c r="I20" s="275">
        <v>77</v>
      </c>
      <c r="J20" s="275">
        <v>79</v>
      </c>
      <c r="K20" s="330">
        <v>336</v>
      </c>
    </row>
    <row r="21" spans="2:11" s="13" customFormat="1" ht="11" thickBot="1">
      <c r="B21" s="185" t="s">
        <v>272</v>
      </c>
      <c r="C21" s="332">
        <v>25238</v>
      </c>
      <c r="D21" s="277">
        <v>24286</v>
      </c>
      <c r="E21" s="277">
        <v>25930</v>
      </c>
      <c r="F21" s="277">
        <v>28010</v>
      </c>
      <c r="G21" s="332">
        <v>28924</v>
      </c>
      <c r="H21" s="277">
        <v>27966</v>
      </c>
      <c r="I21" s="277">
        <v>32307</v>
      </c>
      <c r="J21" s="277">
        <v>34798</v>
      </c>
      <c r="K21" s="332">
        <v>30209</v>
      </c>
    </row>
    <row r="22" spans="2:11" s="13" customFormat="1" ht="12" thickBot="1">
      <c r="B22" s="179" t="s">
        <v>114</v>
      </c>
      <c r="C22" s="333">
        <v>55559</v>
      </c>
      <c r="D22" s="271">
        <v>54595</v>
      </c>
      <c r="E22" s="271">
        <v>56489</v>
      </c>
      <c r="F22" s="271">
        <v>59076</v>
      </c>
      <c r="G22" s="333">
        <v>60664</v>
      </c>
      <c r="H22" s="271">
        <v>60092</v>
      </c>
      <c r="I22" s="271">
        <v>64571</v>
      </c>
      <c r="J22" s="271">
        <v>67456</v>
      </c>
      <c r="K22" s="333">
        <v>64141</v>
      </c>
    </row>
    <row r="23" spans="2:11" s="13" customFormat="1" ht="10.5">
      <c r="B23" s="162" t="s">
        <v>273</v>
      </c>
      <c r="C23" s="334"/>
      <c r="D23" s="278"/>
      <c r="E23" s="278"/>
      <c r="F23" s="278"/>
      <c r="G23" s="334"/>
      <c r="H23" s="278"/>
      <c r="I23" s="278"/>
      <c r="J23" s="278"/>
      <c r="K23" s="334"/>
    </row>
    <row r="24" spans="2:11" s="13" customFormat="1" ht="10.5">
      <c r="B24" s="162" t="s">
        <v>274</v>
      </c>
      <c r="C24" s="334"/>
      <c r="D24" s="278"/>
      <c r="E24" s="278"/>
      <c r="F24" s="278"/>
      <c r="G24" s="334"/>
      <c r="H24" s="278"/>
      <c r="I24" s="278"/>
      <c r="J24" s="278"/>
      <c r="K24" s="334"/>
    </row>
    <row r="25" spans="2:11" s="13" customFormat="1" ht="10">
      <c r="B25" s="6" t="s">
        <v>275</v>
      </c>
      <c r="C25" s="330">
        <v>1058</v>
      </c>
      <c r="D25" s="275">
        <v>1058</v>
      </c>
      <c r="E25" s="275">
        <v>1058</v>
      </c>
      <c r="F25" s="275">
        <v>1058</v>
      </c>
      <c r="G25" s="330">
        <v>1058</v>
      </c>
      <c r="H25" s="275">
        <v>1058</v>
      </c>
      <c r="I25" s="275">
        <v>1058</v>
      </c>
      <c r="J25" s="275">
        <v>1058</v>
      </c>
      <c r="K25" s="330">
        <v>1058</v>
      </c>
    </row>
    <row r="26" spans="2:11" s="13" customFormat="1" ht="10">
      <c r="B26" s="6" t="s">
        <v>276</v>
      </c>
      <c r="C26" s="330">
        <v>1227</v>
      </c>
      <c r="D26" s="275">
        <v>1227</v>
      </c>
      <c r="E26" s="275">
        <v>1227</v>
      </c>
      <c r="F26" s="275">
        <v>1227</v>
      </c>
      <c r="G26" s="330">
        <v>1227</v>
      </c>
      <c r="H26" s="275">
        <v>1227</v>
      </c>
      <c r="I26" s="275">
        <v>1227</v>
      </c>
      <c r="J26" s="275">
        <v>1227</v>
      </c>
      <c r="K26" s="330">
        <v>1227</v>
      </c>
    </row>
    <row r="27" spans="2:11" s="13" customFormat="1" ht="10">
      <c r="B27" s="6" t="s">
        <v>277</v>
      </c>
      <c r="C27" s="330">
        <v>-355</v>
      </c>
      <c r="D27" s="275">
        <v>297</v>
      </c>
      <c r="E27" s="275">
        <v>293</v>
      </c>
      <c r="F27" s="275">
        <v>231</v>
      </c>
      <c r="G27" s="330">
        <v>331</v>
      </c>
      <c r="H27" s="275">
        <v>297</v>
      </c>
      <c r="I27" s="275">
        <v>48</v>
      </c>
      <c r="J27" s="275">
        <v>90</v>
      </c>
      <c r="K27" s="330">
        <v>361</v>
      </c>
    </row>
    <row r="28" spans="2:11" s="13" customFormat="1" ht="10">
      <c r="B28" s="6" t="s">
        <v>278</v>
      </c>
      <c r="C28" s="330">
        <v>5</v>
      </c>
      <c r="D28" s="275">
        <v>5</v>
      </c>
      <c r="E28" s="275">
        <v>5</v>
      </c>
      <c r="F28" s="275">
        <v>5</v>
      </c>
      <c r="G28" s="330">
        <v>5</v>
      </c>
      <c r="H28" s="275">
        <v>11</v>
      </c>
      <c r="I28" s="275">
        <v>2</v>
      </c>
      <c r="J28" s="275">
        <v>-10</v>
      </c>
      <c r="K28" s="330">
        <v>-15</v>
      </c>
    </row>
    <row r="29" spans="2:11" s="13" customFormat="1" ht="10">
      <c r="B29" s="6" t="s">
        <v>446</v>
      </c>
      <c r="C29" s="330">
        <v>946</v>
      </c>
      <c r="D29" s="275">
        <v>475</v>
      </c>
      <c r="E29" s="275">
        <v>467</v>
      </c>
      <c r="F29" s="275">
        <v>643</v>
      </c>
      <c r="G29" s="330">
        <v>334</v>
      </c>
      <c r="H29" s="275">
        <v>326</v>
      </c>
      <c r="I29" s="275">
        <v>808</v>
      </c>
      <c r="J29" s="275">
        <v>639</v>
      </c>
      <c r="K29" s="330">
        <v>709</v>
      </c>
    </row>
    <row r="30" spans="2:11" s="13" customFormat="1" ht="10">
      <c r="B30" s="6" t="s">
        <v>279</v>
      </c>
      <c r="C30" s="330">
        <v>23882</v>
      </c>
      <c r="D30" s="275">
        <v>25802</v>
      </c>
      <c r="E30" s="275">
        <v>26060</v>
      </c>
      <c r="F30" s="275">
        <v>27663</v>
      </c>
      <c r="G30" s="330">
        <v>29242</v>
      </c>
      <c r="H30" s="275">
        <v>29308</v>
      </c>
      <c r="I30" s="275">
        <v>29769</v>
      </c>
      <c r="J30" s="275">
        <v>31832</v>
      </c>
      <c r="K30" s="330">
        <v>32387</v>
      </c>
    </row>
    <row r="31" spans="2:11" s="13" customFormat="1" ht="10.5">
      <c r="B31" s="553" t="s">
        <v>496</v>
      </c>
      <c r="C31" s="331">
        <v>26763</v>
      </c>
      <c r="D31" s="276">
        <v>28864</v>
      </c>
      <c r="E31" s="276">
        <v>29110</v>
      </c>
      <c r="F31" s="276">
        <v>30827</v>
      </c>
      <c r="G31" s="331">
        <v>32197</v>
      </c>
      <c r="H31" s="276">
        <v>32227</v>
      </c>
      <c r="I31" s="276">
        <v>32912</v>
      </c>
      <c r="J31" s="276">
        <v>34836</v>
      </c>
      <c r="K31" s="331">
        <v>35727</v>
      </c>
    </row>
    <row r="32" spans="2:11" s="13" customFormat="1" ht="10.5">
      <c r="B32" s="165" t="s">
        <v>411</v>
      </c>
      <c r="C32" s="335">
        <v>2522</v>
      </c>
      <c r="D32" s="279">
        <v>2585</v>
      </c>
      <c r="E32" s="279">
        <v>2829</v>
      </c>
      <c r="F32" s="279">
        <v>2996</v>
      </c>
      <c r="G32" s="335">
        <v>3014</v>
      </c>
      <c r="H32" s="279">
        <v>501</v>
      </c>
      <c r="I32" s="279">
        <v>530</v>
      </c>
      <c r="J32" s="279">
        <v>537</v>
      </c>
      <c r="K32" s="335">
        <v>12</v>
      </c>
    </row>
    <row r="33" spans="2:11" s="13" customFormat="1" ht="10.5">
      <c r="B33" s="165" t="s">
        <v>282</v>
      </c>
      <c r="C33" s="331">
        <v>29285</v>
      </c>
      <c r="D33" s="276">
        <v>31449</v>
      </c>
      <c r="E33" s="276">
        <v>31939</v>
      </c>
      <c r="F33" s="276">
        <v>33823</v>
      </c>
      <c r="G33" s="331">
        <v>35211</v>
      </c>
      <c r="H33" s="276">
        <v>32728</v>
      </c>
      <c r="I33" s="276">
        <v>33442</v>
      </c>
      <c r="J33" s="276">
        <v>35373</v>
      </c>
      <c r="K33" s="331">
        <v>35739</v>
      </c>
    </row>
    <row r="34" spans="2:11" s="13" customFormat="1" ht="10.5">
      <c r="B34" s="197" t="s">
        <v>283</v>
      </c>
      <c r="C34" s="332"/>
      <c r="D34" s="277"/>
      <c r="E34" s="277"/>
      <c r="F34" s="277"/>
      <c r="G34" s="332"/>
      <c r="H34" s="277"/>
      <c r="I34" s="277"/>
      <c r="J34" s="277"/>
      <c r="K34" s="332"/>
    </row>
    <row r="35" spans="2:11" s="13" customFormat="1" ht="10">
      <c r="B35" s="6" t="s">
        <v>396</v>
      </c>
      <c r="C35" s="336">
        <v>7446</v>
      </c>
      <c r="D35" s="280">
        <v>6536</v>
      </c>
      <c r="E35" s="280">
        <v>6351</v>
      </c>
      <c r="F35" s="280">
        <v>6449</v>
      </c>
      <c r="G35" s="336">
        <v>6688</v>
      </c>
      <c r="H35" s="280">
        <v>7831</v>
      </c>
      <c r="I35" s="280">
        <v>8499</v>
      </c>
      <c r="J35" s="280">
        <v>8549</v>
      </c>
      <c r="K35" s="336">
        <v>8598</v>
      </c>
    </row>
    <row r="36" spans="2:11" s="13" customFormat="1" ht="10">
      <c r="B36" s="6" t="s">
        <v>290</v>
      </c>
      <c r="C36" s="336">
        <v>828</v>
      </c>
      <c r="D36" s="280">
        <v>813</v>
      </c>
      <c r="E36" s="280">
        <v>844</v>
      </c>
      <c r="F36" s="280">
        <v>845</v>
      </c>
      <c r="G36" s="336">
        <v>902</v>
      </c>
      <c r="H36" s="280">
        <v>902</v>
      </c>
      <c r="I36" s="280">
        <v>931</v>
      </c>
      <c r="J36" s="280">
        <v>929</v>
      </c>
      <c r="K36" s="336">
        <v>1055</v>
      </c>
    </row>
    <row r="37" spans="2:11" s="13" customFormat="1" ht="10">
      <c r="B37" s="6" t="s">
        <v>285</v>
      </c>
      <c r="C37" s="336">
        <v>809</v>
      </c>
      <c r="D37" s="280">
        <v>1045</v>
      </c>
      <c r="E37" s="280">
        <v>1114</v>
      </c>
      <c r="F37" s="280">
        <v>1085</v>
      </c>
      <c r="G37" s="336">
        <v>1095</v>
      </c>
      <c r="H37" s="280">
        <v>1091</v>
      </c>
      <c r="I37" s="280">
        <v>1079</v>
      </c>
      <c r="J37" s="280">
        <v>1138</v>
      </c>
      <c r="K37" s="336">
        <v>1445</v>
      </c>
    </row>
    <row r="38" spans="2:11" s="13" customFormat="1" ht="10">
      <c r="B38" s="6" t="s">
        <v>485</v>
      </c>
      <c r="C38" s="336">
        <v>280</v>
      </c>
      <c r="D38" s="280">
        <v>127</v>
      </c>
      <c r="E38" s="280">
        <v>119</v>
      </c>
      <c r="F38" s="280">
        <v>134</v>
      </c>
      <c r="G38" s="336">
        <v>75</v>
      </c>
      <c r="H38" s="280">
        <v>53</v>
      </c>
      <c r="I38" s="280">
        <v>70</v>
      </c>
      <c r="J38" s="280">
        <v>46</v>
      </c>
      <c r="K38" s="336">
        <v>42</v>
      </c>
    </row>
    <row r="39" spans="2:11" s="13" customFormat="1" ht="10">
      <c r="B39" s="6" t="s">
        <v>447</v>
      </c>
      <c r="C39" s="336">
        <v>289</v>
      </c>
      <c r="D39" s="280">
        <v>293</v>
      </c>
      <c r="E39" s="280">
        <v>290</v>
      </c>
      <c r="F39" s="280">
        <v>293</v>
      </c>
      <c r="G39" s="336">
        <v>311</v>
      </c>
      <c r="H39" s="280">
        <v>324</v>
      </c>
      <c r="I39" s="280">
        <v>333</v>
      </c>
      <c r="J39" s="280">
        <v>354</v>
      </c>
      <c r="K39" s="336">
        <v>366</v>
      </c>
    </row>
    <row r="40" spans="2:11" s="13" customFormat="1" ht="10.5">
      <c r="B40" s="165" t="s">
        <v>287</v>
      </c>
      <c r="C40" s="331">
        <v>9652</v>
      </c>
      <c r="D40" s="276">
        <v>8814</v>
      </c>
      <c r="E40" s="276">
        <v>8718</v>
      </c>
      <c r="F40" s="276">
        <v>8806</v>
      </c>
      <c r="G40" s="331">
        <v>9071</v>
      </c>
      <c r="H40" s="276">
        <v>10201</v>
      </c>
      <c r="I40" s="276">
        <v>10912</v>
      </c>
      <c r="J40" s="276">
        <v>11016</v>
      </c>
      <c r="K40" s="331">
        <v>11506</v>
      </c>
    </row>
    <row r="41" spans="2:11" s="13" customFormat="1" ht="10">
      <c r="B41" s="8" t="s">
        <v>288</v>
      </c>
      <c r="C41" s="336">
        <v>13591</v>
      </c>
      <c r="D41" s="280">
        <v>11977</v>
      </c>
      <c r="E41" s="280">
        <v>13877</v>
      </c>
      <c r="F41" s="280">
        <v>14196</v>
      </c>
      <c r="G41" s="336">
        <v>14469</v>
      </c>
      <c r="H41" s="280">
        <v>13900</v>
      </c>
      <c r="I41" s="280">
        <v>17047</v>
      </c>
      <c r="J41" s="280">
        <v>17717</v>
      </c>
      <c r="K41" s="336">
        <v>13697</v>
      </c>
    </row>
    <row r="42" spans="2:11" s="13" customFormat="1" ht="10">
      <c r="B42" s="6" t="s">
        <v>486</v>
      </c>
      <c r="C42" s="336">
        <v>0</v>
      </c>
      <c r="D42" s="280">
        <v>0</v>
      </c>
      <c r="E42" s="280">
        <v>0</v>
      </c>
      <c r="F42" s="280">
        <v>0</v>
      </c>
      <c r="G42" s="336">
        <v>0</v>
      </c>
      <c r="H42" s="280">
        <v>164</v>
      </c>
      <c r="I42" s="280">
        <v>227</v>
      </c>
      <c r="J42" s="280">
        <v>251</v>
      </c>
      <c r="K42" s="336">
        <v>231</v>
      </c>
    </row>
    <row r="43" spans="2:11" s="13" customFormat="1" ht="10">
      <c r="B43" s="6" t="s">
        <v>487</v>
      </c>
      <c r="C43" s="336">
        <v>989</v>
      </c>
      <c r="D43" s="280">
        <v>933</v>
      </c>
      <c r="E43" s="280">
        <v>657</v>
      </c>
      <c r="F43" s="280">
        <v>652</v>
      </c>
      <c r="G43" s="336">
        <v>317</v>
      </c>
      <c r="H43" s="280">
        <v>1403</v>
      </c>
      <c r="I43" s="280">
        <v>1035</v>
      </c>
      <c r="J43" s="280">
        <v>1114</v>
      </c>
      <c r="K43" s="336">
        <v>1193</v>
      </c>
    </row>
    <row r="44" spans="2:11" s="13" customFormat="1" ht="10">
      <c r="B44" s="6" t="s">
        <v>290</v>
      </c>
      <c r="C44" s="336">
        <v>666</v>
      </c>
      <c r="D44" s="280">
        <v>724</v>
      </c>
      <c r="E44" s="280">
        <v>451</v>
      </c>
      <c r="F44" s="280">
        <v>539</v>
      </c>
      <c r="G44" s="336">
        <v>673</v>
      </c>
      <c r="H44" s="280">
        <v>820</v>
      </c>
      <c r="I44" s="280">
        <v>564</v>
      </c>
      <c r="J44" s="280">
        <v>736</v>
      </c>
      <c r="K44" s="336">
        <v>1019</v>
      </c>
    </row>
    <row r="45" spans="2:11" s="13" customFormat="1" ht="10">
      <c r="B45" s="6" t="s">
        <v>289</v>
      </c>
      <c r="C45" s="336">
        <v>659</v>
      </c>
      <c r="D45" s="280">
        <v>215</v>
      </c>
      <c r="E45" s="280">
        <v>296</v>
      </c>
      <c r="F45" s="280">
        <v>418</v>
      </c>
      <c r="G45" s="336">
        <v>290</v>
      </c>
      <c r="H45" s="280">
        <v>297</v>
      </c>
      <c r="I45" s="280">
        <v>481</v>
      </c>
      <c r="J45" s="280">
        <v>482</v>
      </c>
      <c r="K45" s="336">
        <v>473</v>
      </c>
    </row>
    <row r="46" spans="2:11" s="13" customFormat="1" ht="10">
      <c r="B46" s="6" t="s">
        <v>484</v>
      </c>
      <c r="C46" s="336">
        <v>403</v>
      </c>
      <c r="D46" s="280">
        <v>149</v>
      </c>
      <c r="E46" s="280">
        <v>195</v>
      </c>
      <c r="F46" s="280">
        <v>208</v>
      </c>
      <c r="G46" s="336">
        <v>313</v>
      </c>
      <c r="H46" s="280">
        <v>287</v>
      </c>
      <c r="I46" s="280">
        <v>576</v>
      </c>
      <c r="J46" s="280">
        <v>500</v>
      </c>
      <c r="K46" s="336">
        <v>193</v>
      </c>
    </row>
    <row r="47" spans="2:11" s="13" customFormat="1" ht="10">
      <c r="B47" s="6" t="s">
        <v>447</v>
      </c>
      <c r="C47" s="336">
        <v>314</v>
      </c>
      <c r="D47" s="280">
        <v>334</v>
      </c>
      <c r="E47" s="280">
        <v>356</v>
      </c>
      <c r="F47" s="280">
        <v>434</v>
      </c>
      <c r="G47" s="336">
        <v>320</v>
      </c>
      <c r="H47" s="280">
        <v>292</v>
      </c>
      <c r="I47" s="280">
        <v>287</v>
      </c>
      <c r="J47" s="280">
        <v>267</v>
      </c>
      <c r="K47" s="336">
        <v>90</v>
      </c>
    </row>
    <row r="48" spans="2:11" s="13" customFormat="1" ht="10.5">
      <c r="B48" s="165" t="s">
        <v>293</v>
      </c>
      <c r="C48" s="331">
        <v>16622</v>
      </c>
      <c r="D48" s="276">
        <v>14332</v>
      </c>
      <c r="E48" s="276">
        <v>15832</v>
      </c>
      <c r="F48" s="276">
        <v>16447</v>
      </c>
      <c r="G48" s="331">
        <v>16382</v>
      </c>
      <c r="H48" s="276">
        <v>17163</v>
      </c>
      <c r="I48" s="276">
        <v>20217</v>
      </c>
      <c r="J48" s="276">
        <v>21067</v>
      </c>
      <c r="K48" s="331">
        <v>16896</v>
      </c>
    </row>
    <row r="49" spans="2:11" s="13" customFormat="1" ht="11" thickBot="1">
      <c r="B49" s="183" t="s">
        <v>294</v>
      </c>
      <c r="C49" s="337">
        <v>26274</v>
      </c>
      <c r="D49" s="281">
        <v>23146</v>
      </c>
      <c r="E49" s="281">
        <v>24550</v>
      </c>
      <c r="F49" s="281">
        <v>25253</v>
      </c>
      <c r="G49" s="337">
        <v>25453</v>
      </c>
      <c r="H49" s="281">
        <v>27364</v>
      </c>
      <c r="I49" s="281">
        <v>31129</v>
      </c>
      <c r="J49" s="281">
        <v>32083</v>
      </c>
      <c r="K49" s="337">
        <v>28402</v>
      </c>
    </row>
    <row r="50" spans="2:11" s="13" customFormat="1" ht="12" thickBot="1">
      <c r="B50" s="180" t="s">
        <v>295</v>
      </c>
      <c r="C50" s="333">
        <v>55559</v>
      </c>
      <c r="D50" s="271">
        <v>54595</v>
      </c>
      <c r="E50" s="271">
        <v>56489</v>
      </c>
      <c r="F50" s="271">
        <v>59076</v>
      </c>
      <c r="G50" s="333">
        <v>60664</v>
      </c>
      <c r="H50" s="271">
        <v>60092</v>
      </c>
      <c r="I50" s="271">
        <v>64571</v>
      </c>
      <c r="J50" s="271">
        <v>67456</v>
      </c>
      <c r="K50" s="333">
        <v>64141</v>
      </c>
    </row>
    <row r="51" spans="2:11" s="13" customFormat="1" ht="10">
      <c r="B51" s="23"/>
      <c r="C51" s="554"/>
      <c r="D51" s="554"/>
      <c r="E51" s="554"/>
      <c r="H51" s="554"/>
      <c r="I51" s="554"/>
    </row>
    <row r="52" spans="2:11" s="13" customFormat="1" ht="10">
      <c r="B52" s="23"/>
    </row>
    <row r="53" spans="2:11" s="13" customFormat="1" ht="10">
      <c r="B53" s="23"/>
      <c r="C53" s="95"/>
      <c r="D53" s="95"/>
      <c r="E53" s="95"/>
      <c r="F53" s="95"/>
      <c r="G53" s="95"/>
      <c r="H53" s="95"/>
      <c r="I53" s="95"/>
      <c r="J53" s="95"/>
      <c r="K53" s="95"/>
    </row>
    <row r="54" spans="2:11" s="13" customFormat="1" ht="10.5">
      <c r="B54" s="116"/>
      <c r="C54" s="99"/>
      <c r="D54" s="99"/>
      <c r="E54" s="99"/>
      <c r="F54" s="99"/>
      <c r="G54" s="99"/>
      <c r="H54" s="99"/>
      <c r="I54" s="99"/>
      <c r="J54" s="99"/>
      <c r="K54" s="99"/>
    </row>
    <row r="55" spans="2:11" s="13" customFormat="1" ht="10.5">
      <c r="B55" s="127"/>
      <c r="C55" s="99"/>
      <c r="D55" s="99"/>
      <c r="E55" s="99"/>
      <c r="F55" s="99"/>
      <c r="G55" s="99"/>
      <c r="H55" s="99"/>
      <c r="I55" s="99"/>
      <c r="J55" s="99"/>
      <c r="K55" s="99"/>
    </row>
    <row r="56" spans="2:11" s="13" customFormat="1" ht="10.5">
      <c r="B56" s="116"/>
      <c r="C56" s="92"/>
      <c r="D56" s="92"/>
      <c r="E56" s="92"/>
      <c r="F56" s="92"/>
      <c r="G56" s="92"/>
      <c r="H56" s="92"/>
      <c r="I56" s="92"/>
      <c r="J56" s="92"/>
      <c r="K56" s="92"/>
    </row>
    <row r="57" spans="2:11" s="13" customFormat="1" ht="17.25" customHeight="1">
      <c r="B57" s="101"/>
      <c r="C57" s="97"/>
      <c r="D57" s="97"/>
      <c r="E57" s="97"/>
      <c r="F57" s="97"/>
      <c r="G57" s="97"/>
      <c r="H57" s="97"/>
      <c r="I57" s="97"/>
      <c r="J57" s="97"/>
      <c r="K57" s="97"/>
    </row>
    <row r="58" spans="2:11">
      <c r="B58" s="101"/>
      <c r="C58" s="61"/>
      <c r="D58" s="61"/>
      <c r="E58" s="61"/>
      <c r="F58" s="61"/>
      <c r="G58" s="61"/>
      <c r="H58" s="61"/>
      <c r="I58" s="61"/>
      <c r="J58" s="61"/>
      <c r="K58" s="61"/>
    </row>
    <row r="59" spans="2:11">
      <c r="B59" s="101"/>
      <c r="C59" s="61"/>
      <c r="D59" s="61"/>
      <c r="E59" s="61"/>
      <c r="F59" s="61"/>
      <c r="G59" s="61"/>
      <c r="H59" s="61"/>
      <c r="I59" s="61"/>
      <c r="J59" s="61"/>
      <c r="K59" s="61"/>
    </row>
    <row r="60" spans="2:11" ht="12.75" customHeight="1"/>
    <row r="61" spans="2:11" ht="12.75" customHeight="1"/>
    <row r="62" spans="2:11" ht="12.75" customHeight="1"/>
    <row r="63" spans="2:11" ht="12.75" customHeight="1"/>
    <row r="64" spans="2:11" ht="12.75" customHeight="1"/>
    <row r="65" ht="25.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187" ht="12.75" customHeight="1"/>
    <row r="1188" ht="22.5" customHeight="1"/>
  </sheetData>
  <printOptions horizontalCentered="1"/>
  <pageMargins left="0.74803149606299213" right="0.74803149606299213" top="0.98425196850393704" bottom="0.98425196850393704" header="0.51181102362204722" footer="0.51181102362204722"/>
  <pageSetup paperSize="9" scale="8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R82"/>
  <sheetViews>
    <sheetView showGridLines="0" view="pageBreakPreview" zoomScaleNormal="100" zoomScaleSheetLayoutView="100" workbookViewId="0">
      <pane xSplit="2" ySplit="4" topLeftCell="G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outlineLevelRow="1"/>
  <cols>
    <col min="1" max="1" width="1.26953125" style="115" customWidth="1"/>
    <col min="2" max="2" width="64.54296875" style="40" customWidth="1"/>
    <col min="3" max="6" width="8.54296875" style="27" customWidth="1"/>
    <col min="7" max="7" width="9" style="27" customWidth="1"/>
    <col min="8" max="11" width="8.54296875" style="27" customWidth="1"/>
    <col min="12" max="12" width="9" style="27" customWidth="1"/>
    <col min="13" max="14" width="8.54296875" style="27" customWidth="1"/>
    <col min="15" max="16" width="8.26953125" style="27" customWidth="1"/>
    <col min="17" max="17" width="9" style="27" customWidth="1"/>
    <col min="18" max="16384" width="9.1796875" style="7"/>
  </cols>
  <sheetData>
    <row r="2" spans="1:17" ht="15.5">
      <c r="B2" s="513" t="s">
        <v>297</v>
      </c>
    </row>
    <row r="3" spans="1:17" ht="10" customHeight="1"/>
    <row r="4" spans="1:17" s="23" customFormat="1" ht="21" customHeight="1">
      <c r="B4" s="45" t="s">
        <v>202</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row>
    <row r="5" spans="1:17" s="88" customFormat="1" ht="7" customHeight="1">
      <c r="B5" s="187"/>
      <c r="C5" s="187"/>
      <c r="D5" s="187"/>
      <c r="E5" s="187"/>
      <c r="F5" s="187"/>
      <c r="G5" s="187"/>
      <c r="H5" s="187"/>
      <c r="I5" s="187"/>
      <c r="J5" s="187"/>
      <c r="K5" s="187"/>
      <c r="L5" s="187"/>
      <c r="M5" s="187"/>
      <c r="N5" s="187"/>
      <c r="O5" s="187"/>
      <c r="P5" s="187"/>
      <c r="Q5" s="187"/>
    </row>
    <row r="6" spans="1:17" s="23" customFormat="1" ht="10.5">
      <c r="B6" s="521" t="s">
        <v>298</v>
      </c>
      <c r="C6" s="82"/>
      <c r="D6" s="82"/>
      <c r="E6" s="82"/>
      <c r="F6" s="82"/>
      <c r="G6" s="338"/>
      <c r="H6" s="82"/>
      <c r="I6" s="82"/>
      <c r="J6" s="82"/>
      <c r="K6" s="82"/>
      <c r="L6" s="338"/>
      <c r="M6" s="82"/>
      <c r="N6" s="82"/>
      <c r="O6" s="82"/>
      <c r="P6" s="82"/>
      <c r="Q6" s="338"/>
    </row>
    <row r="7" spans="1:17" s="23" customFormat="1" ht="10.5">
      <c r="B7" s="522" t="s">
        <v>299</v>
      </c>
      <c r="C7" s="229">
        <v>145</v>
      </c>
      <c r="D7" s="229">
        <v>-229</v>
      </c>
      <c r="E7" s="229">
        <v>652</v>
      </c>
      <c r="F7" s="229">
        <v>-478</v>
      </c>
      <c r="G7" s="339">
        <v>90</v>
      </c>
      <c r="H7" s="229">
        <v>126</v>
      </c>
      <c r="I7" s="229">
        <v>-5390</v>
      </c>
      <c r="J7" s="229">
        <v>615</v>
      </c>
      <c r="K7" s="229">
        <v>-1179</v>
      </c>
      <c r="L7" s="339">
        <v>-5828</v>
      </c>
      <c r="M7" s="229">
        <v>868</v>
      </c>
      <c r="N7" s="229">
        <v>1549</v>
      </c>
      <c r="O7" s="229">
        <v>885</v>
      </c>
      <c r="P7" s="229">
        <v>-69</v>
      </c>
      <c r="Q7" s="339">
        <v>3233</v>
      </c>
    </row>
    <row r="8" spans="1:17" s="23" customFormat="1" ht="10">
      <c r="B8" s="523" t="s">
        <v>300</v>
      </c>
      <c r="C8" s="230"/>
      <c r="D8" s="230"/>
      <c r="E8" s="230"/>
      <c r="F8" s="230"/>
      <c r="G8" s="340"/>
      <c r="H8" s="230"/>
      <c r="I8" s="230"/>
      <c r="J8" s="230"/>
      <c r="K8" s="230"/>
      <c r="L8" s="340"/>
      <c r="M8" s="230"/>
      <c r="N8" s="230"/>
      <c r="O8" s="230"/>
      <c r="P8" s="230"/>
      <c r="Q8" s="340"/>
    </row>
    <row r="9" spans="1:17" s="101" customFormat="1" ht="11.25" customHeight="1">
      <c r="B9" s="524" t="s">
        <v>220</v>
      </c>
      <c r="C9" s="230">
        <v>-10</v>
      </c>
      <c r="D9" s="230">
        <v>-4</v>
      </c>
      <c r="E9" s="230">
        <v>-20</v>
      </c>
      <c r="F9" s="230">
        <v>-6</v>
      </c>
      <c r="G9" s="340">
        <v>-40</v>
      </c>
      <c r="H9" s="230">
        <v>-16</v>
      </c>
      <c r="I9" s="230">
        <v>-21</v>
      </c>
      <c r="J9" s="230">
        <v>-23</v>
      </c>
      <c r="K9" s="230">
        <v>3</v>
      </c>
      <c r="L9" s="340">
        <v>-57</v>
      </c>
      <c r="M9" s="230">
        <v>-31</v>
      </c>
      <c r="N9" s="230">
        <v>-73</v>
      </c>
      <c r="O9" s="230">
        <v>-85</v>
      </c>
      <c r="P9" s="230">
        <v>-64</v>
      </c>
      <c r="Q9" s="340">
        <v>-253</v>
      </c>
    </row>
    <row r="10" spans="1:17" s="101" customFormat="1" ht="10">
      <c r="B10" s="524" t="s">
        <v>301</v>
      </c>
      <c r="C10" s="230">
        <v>523</v>
      </c>
      <c r="D10" s="230">
        <v>520</v>
      </c>
      <c r="E10" s="230">
        <v>526</v>
      </c>
      <c r="F10" s="230">
        <v>542</v>
      </c>
      <c r="G10" s="340">
        <v>2111</v>
      </c>
      <c r="H10" s="230">
        <v>522</v>
      </c>
      <c r="I10" s="230">
        <v>524</v>
      </c>
      <c r="J10" s="230">
        <v>460</v>
      </c>
      <c r="K10" s="230">
        <v>485</v>
      </c>
      <c r="L10" s="340">
        <v>1991</v>
      </c>
      <c r="M10" s="230">
        <v>452</v>
      </c>
      <c r="N10" s="230">
        <v>464</v>
      </c>
      <c r="O10" s="230">
        <v>469</v>
      </c>
      <c r="P10" s="230">
        <v>510</v>
      </c>
      <c r="Q10" s="340">
        <v>1895</v>
      </c>
    </row>
    <row r="11" spans="1:17" s="101" customFormat="1" ht="10">
      <c r="B11" s="524" t="s">
        <v>302</v>
      </c>
      <c r="C11" s="230">
        <v>56</v>
      </c>
      <c r="D11" s="230">
        <v>72</v>
      </c>
      <c r="E11" s="230">
        <v>-37</v>
      </c>
      <c r="F11" s="230">
        <v>-27</v>
      </c>
      <c r="G11" s="340">
        <v>64</v>
      </c>
      <c r="H11" s="230">
        <v>-4</v>
      </c>
      <c r="I11" s="230">
        <v>796</v>
      </c>
      <c r="J11" s="230">
        <v>-31</v>
      </c>
      <c r="K11" s="230">
        <v>119</v>
      </c>
      <c r="L11" s="340">
        <v>880</v>
      </c>
      <c r="M11" s="230">
        <v>-218</v>
      </c>
      <c r="N11" s="230">
        <v>156</v>
      </c>
      <c r="O11" s="230">
        <v>48</v>
      </c>
      <c r="P11" s="230">
        <v>38</v>
      </c>
      <c r="Q11" s="340">
        <v>24</v>
      </c>
    </row>
    <row r="12" spans="1:17" s="101" customFormat="1" ht="10">
      <c r="B12" s="524" t="s">
        <v>303</v>
      </c>
      <c r="C12" s="230">
        <v>64</v>
      </c>
      <c r="D12" s="230">
        <v>78</v>
      </c>
      <c r="E12" s="230">
        <v>74</v>
      </c>
      <c r="F12" s="230">
        <v>56</v>
      </c>
      <c r="G12" s="340">
        <v>272</v>
      </c>
      <c r="H12" s="230">
        <v>52</v>
      </c>
      <c r="I12" s="230">
        <v>77</v>
      </c>
      <c r="J12" s="230">
        <v>63</v>
      </c>
      <c r="K12" s="230">
        <v>49</v>
      </c>
      <c r="L12" s="340">
        <v>241</v>
      </c>
      <c r="M12" s="230">
        <v>54</v>
      </c>
      <c r="N12" s="230">
        <v>51</v>
      </c>
      <c r="O12" s="230">
        <v>46</v>
      </c>
      <c r="P12" s="230">
        <v>48</v>
      </c>
      <c r="Q12" s="340">
        <v>199</v>
      </c>
    </row>
    <row r="13" spans="1:17" s="23" customFormat="1" ht="10">
      <c r="B13" s="524" t="s">
        <v>304</v>
      </c>
      <c r="C13" s="230">
        <v>0</v>
      </c>
      <c r="D13" s="230">
        <v>-2</v>
      </c>
      <c r="E13" s="230">
        <v>0</v>
      </c>
      <c r="F13" s="230">
        <v>0</v>
      </c>
      <c r="G13" s="340">
        <v>-2</v>
      </c>
      <c r="H13" s="230">
        <v>0</v>
      </c>
      <c r="I13" s="230">
        <v>-2</v>
      </c>
      <c r="J13" s="230">
        <v>0</v>
      </c>
      <c r="K13" s="230">
        <v>0</v>
      </c>
      <c r="L13" s="340">
        <v>-2</v>
      </c>
      <c r="M13" s="230">
        <v>0</v>
      </c>
      <c r="N13" s="230">
        <v>-2</v>
      </c>
      <c r="O13" s="230">
        <v>0</v>
      </c>
      <c r="P13" s="230">
        <v>0</v>
      </c>
      <c r="Q13" s="340">
        <v>-2</v>
      </c>
    </row>
    <row r="14" spans="1:17" s="23" customFormat="1" ht="10">
      <c r="B14" s="524" t="s">
        <v>305</v>
      </c>
      <c r="C14" s="230">
        <v>-43</v>
      </c>
      <c r="D14" s="230">
        <v>-48</v>
      </c>
      <c r="E14" s="230">
        <v>110</v>
      </c>
      <c r="F14" s="230">
        <v>75</v>
      </c>
      <c r="G14" s="340">
        <v>94</v>
      </c>
      <c r="H14" s="230">
        <v>36</v>
      </c>
      <c r="I14" s="230">
        <v>4971</v>
      </c>
      <c r="J14" s="230">
        <v>-254</v>
      </c>
      <c r="K14" s="230">
        <v>262</v>
      </c>
      <c r="L14" s="340">
        <v>5015</v>
      </c>
      <c r="M14" s="230">
        <v>113</v>
      </c>
      <c r="N14" s="230">
        <v>488</v>
      </c>
      <c r="O14" s="230">
        <v>107</v>
      </c>
      <c r="P14" s="230">
        <v>398</v>
      </c>
      <c r="Q14" s="340">
        <v>1106</v>
      </c>
    </row>
    <row r="15" spans="1:17" s="23" customFormat="1" ht="10.5">
      <c r="A15" s="156"/>
      <c r="B15" s="524" t="s">
        <v>245</v>
      </c>
      <c r="C15" s="230">
        <v>-32</v>
      </c>
      <c r="D15" s="230">
        <v>-36</v>
      </c>
      <c r="E15" s="230">
        <v>154</v>
      </c>
      <c r="F15" s="230">
        <v>-19</v>
      </c>
      <c r="G15" s="340">
        <v>67</v>
      </c>
      <c r="H15" s="230">
        <v>28</v>
      </c>
      <c r="I15" s="230">
        <v>-340</v>
      </c>
      <c r="J15" s="230">
        <v>129</v>
      </c>
      <c r="K15" s="230">
        <v>-235</v>
      </c>
      <c r="L15" s="340">
        <v>-418</v>
      </c>
      <c r="M15" s="230">
        <v>166</v>
      </c>
      <c r="N15" s="230">
        <v>402</v>
      </c>
      <c r="O15" s="230">
        <v>170</v>
      </c>
      <c r="P15" s="230">
        <v>-273</v>
      </c>
      <c r="Q15" s="340">
        <v>465</v>
      </c>
    </row>
    <row r="16" spans="1:17" s="23" customFormat="1" ht="10.5">
      <c r="A16" s="156"/>
      <c r="B16" s="524" t="s">
        <v>306</v>
      </c>
      <c r="C16" s="230">
        <v>56</v>
      </c>
      <c r="D16" s="230">
        <v>159</v>
      </c>
      <c r="E16" s="230">
        <v>41</v>
      </c>
      <c r="F16" s="230">
        <v>135</v>
      </c>
      <c r="G16" s="340">
        <v>391</v>
      </c>
      <c r="H16" s="230">
        <v>63</v>
      </c>
      <c r="I16" s="230">
        <v>-110</v>
      </c>
      <c r="J16" s="230">
        <v>64</v>
      </c>
      <c r="K16" s="230">
        <v>124</v>
      </c>
      <c r="L16" s="340">
        <v>141</v>
      </c>
      <c r="M16" s="230">
        <v>56</v>
      </c>
      <c r="N16" s="230">
        <v>142</v>
      </c>
      <c r="O16" s="230">
        <v>139</v>
      </c>
      <c r="P16" s="230">
        <v>126</v>
      </c>
      <c r="Q16" s="340">
        <v>463</v>
      </c>
    </row>
    <row r="17" spans="1:17" s="23" customFormat="1" ht="10.5">
      <c r="A17" s="156"/>
      <c r="B17" s="525" t="s">
        <v>307</v>
      </c>
      <c r="C17" s="232">
        <f>C18+C19+C20</f>
        <v>-2011</v>
      </c>
      <c r="D17" s="232">
        <f t="shared" ref="D17:N17" si="0">D18+D19+D20</f>
        <v>3807</v>
      </c>
      <c r="E17" s="232">
        <f t="shared" si="0"/>
        <v>-294</v>
      </c>
      <c r="F17" s="232">
        <f t="shared" si="0"/>
        <v>1313</v>
      </c>
      <c r="G17" s="341">
        <f t="shared" si="0"/>
        <v>2815</v>
      </c>
      <c r="H17" s="232">
        <f t="shared" si="0"/>
        <v>-3965</v>
      </c>
      <c r="I17" s="232">
        <f t="shared" si="0"/>
        <v>3615</v>
      </c>
      <c r="J17" s="232">
        <f t="shared" si="0"/>
        <v>1083</v>
      </c>
      <c r="K17" s="232">
        <f t="shared" si="0"/>
        <v>1019</v>
      </c>
      <c r="L17" s="341">
        <f t="shared" si="0"/>
        <v>1752</v>
      </c>
      <c r="M17" s="232">
        <f t="shared" si="0"/>
        <v>-419</v>
      </c>
      <c r="N17" s="232">
        <f t="shared" si="0"/>
        <v>-371</v>
      </c>
      <c r="O17" s="232">
        <v>-1482</v>
      </c>
      <c r="P17" s="232">
        <v>952</v>
      </c>
      <c r="Q17" s="341">
        <v>-1320</v>
      </c>
    </row>
    <row r="18" spans="1:17" s="23" customFormat="1" ht="10.5">
      <c r="A18" s="156"/>
      <c r="B18" s="526" t="s">
        <v>308</v>
      </c>
      <c r="C18" s="231">
        <v>-1524</v>
      </c>
      <c r="D18" s="231">
        <v>2720</v>
      </c>
      <c r="E18" s="231">
        <v>-1547</v>
      </c>
      <c r="F18" s="231">
        <v>1325</v>
      </c>
      <c r="G18" s="342">
        <v>974</v>
      </c>
      <c r="H18" s="231">
        <v>-2404</v>
      </c>
      <c r="I18" s="231">
        <v>3253</v>
      </c>
      <c r="J18" s="231">
        <v>223</v>
      </c>
      <c r="K18" s="231">
        <v>3034</v>
      </c>
      <c r="L18" s="342">
        <v>4106</v>
      </c>
      <c r="M18" s="231">
        <v>-334</v>
      </c>
      <c r="N18" s="231">
        <v>-437</v>
      </c>
      <c r="O18" s="231">
        <v>-1143</v>
      </c>
      <c r="P18" s="231">
        <v>1259</v>
      </c>
      <c r="Q18" s="342">
        <v>-655</v>
      </c>
    </row>
    <row r="19" spans="1:17" s="23" customFormat="1" ht="10.5">
      <c r="A19" s="156"/>
      <c r="B19" s="526" t="s">
        <v>309</v>
      </c>
      <c r="C19" s="231">
        <v>-550</v>
      </c>
      <c r="D19" s="231">
        <v>29</v>
      </c>
      <c r="E19" s="231">
        <v>-207</v>
      </c>
      <c r="F19" s="231">
        <v>1133</v>
      </c>
      <c r="G19" s="342">
        <v>405</v>
      </c>
      <c r="H19" s="231">
        <v>-780</v>
      </c>
      <c r="I19" s="231">
        <v>-177</v>
      </c>
      <c r="J19" s="231">
        <v>-36</v>
      </c>
      <c r="K19" s="231">
        <v>1917</v>
      </c>
      <c r="L19" s="342">
        <v>924</v>
      </c>
      <c r="M19" s="231">
        <v>-332</v>
      </c>
      <c r="N19" s="231">
        <v>-1215</v>
      </c>
      <c r="O19" s="231">
        <v>1381</v>
      </c>
      <c r="P19" s="231">
        <v>1424</v>
      </c>
      <c r="Q19" s="342">
        <v>1258</v>
      </c>
    </row>
    <row r="20" spans="1:17" s="23" customFormat="1" ht="10.5">
      <c r="A20" s="156"/>
      <c r="B20" s="526" t="s">
        <v>310</v>
      </c>
      <c r="C20" s="231">
        <v>63</v>
      </c>
      <c r="D20" s="231">
        <v>1058</v>
      </c>
      <c r="E20" s="231">
        <v>1460</v>
      </c>
      <c r="F20" s="231">
        <v>-1145</v>
      </c>
      <c r="G20" s="342">
        <v>1436</v>
      </c>
      <c r="H20" s="231">
        <v>-781</v>
      </c>
      <c r="I20" s="231">
        <v>539</v>
      </c>
      <c r="J20" s="231">
        <v>896</v>
      </c>
      <c r="K20" s="231">
        <v>-3932</v>
      </c>
      <c r="L20" s="342">
        <v>-3278</v>
      </c>
      <c r="M20" s="231">
        <v>247</v>
      </c>
      <c r="N20" s="231">
        <v>1281</v>
      </c>
      <c r="O20" s="231">
        <v>-1720</v>
      </c>
      <c r="P20" s="231">
        <v>-1731</v>
      </c>
      <c r="Q20" s="342">
        <v>-1923</v>
      </c>
    </row>
    <row r="21" spans="1:17" s="23" customFormat="1" ht="10.5">
      <c r="A21" s="156"/>
      <c r="B21" s="524" t="s">
        <v>311</v>
      </c>
      <c r="C21" s="230">
        <v>-78</v>
      </c>
      <c r="D21" s="230">
        <v>-7</v>
      </c>
      <c r="E21" s="230">
        <v>-71</v>
      </c>
      <c r="F21" s="230">
        <f>-58-1</f>
        <v>-59</v>
      </c>
      <c r="G21" s="340">
        <v>-215</v>
      </c>
      <c r="H21" s="230">
        <v>-225</v>
      </c>
      <c r="I21" s="230">
        <v>-61</v>
      </c>
      <c r="J21" s="230">
        <v>101</v>
      </c>
      <c r="K21" s="230">
        <v>-175</v>
      </c>
      <c r="L21" s="340">
        <v>-360</v>
      </c>
      <c r="M21" s="230">
        <v>26</v>
      </c>
      <c r="N21" s="230">
        <v>-109</v>
      </c>
      <c r="O21" s="230">
        <v>-114</v>
      </c>
      <c r="P21" s="230">
        <v>-55</v>
      </c>
      <c r="Q21" s="340">
        <v>-252</v>
      </c>
    </row>
    <row r="22" spans="1:17" s="23" customFormat="1" ht="11" thickBot="1">
      <c r="A22" s="156"/>
      <c r="B22" s="523" t="s">
        <v>312</v>
      </c>
      <c r="C22" s="230">
        <v>-2</v>
      </c>
      <c r="D22" s="230">
        <v>-21</v>
      </c>
      <c r="E22" s="230">
        <v>-40</v>
      </c>
      <c r="F22" s="230">
        <v>-44</v>
      </c>
      <c r="G22" s="340">
        <v>-107</v>
      </c>
      <c r="H22" s="230">
        <v>-57</v>
      </c>
      <c r="I22" s="230">
        <v>-4</v>
      </c>
      <c r="J22" s="230">
        <v>-43</v>
      </c>
      <c r="K22" s="230">
        <v>-64</v>
      </c>
      <c r="L22" s="340">
        <v>-168</v>
      </c>
      <c r="M22" s="230">
        <v>-87</v>
      </c>
      <c r="N22" s="230">
        <v>-18</v>
      </c>
      <c r="O22" s="230">
        <v>-51</v>
      </c>
      <c r="P22" s="230">
        <v>-48</v>
      </c>
      <c r="Q22" s="340">
        <v>-204</v>
      </c>
    </row>
    <row r="23" spans="1:17" s="23" customFormat="1" ht="11" thickBot="1">
      <c r="A23" s="156"/>
      <c r="B23" s="527" t="s">
        <v>313</v>
      </c>
      <c r="C23" s="233">
        <f t="shared" ref="C23:H23" si="1">SUM(C7:C17,C21:C22)</f>
        <v>-1332</v>
      </c>
      <c r="D23" s="233">
        <f t="shared" si="1"/>
        <v>4289</v>
      </c>
      <c r="E23" s="233">
        <f t="shared" si="1"/>
        <v>1095</v>
      </c>
      <c r="F23" s="233">
        <f t="shared" si="1"/>
        <v>1488</v>
      </c>
      <c r="G23" s="292">
        <f t="shared" si="1"/>
        <v>5540</v>
      </c>
      <c r="H23" s="233">
        <f t="shared" si="1"/>
        <v>-3440</v>
      </c>
      <c r="I23" s="233">
        <f t="shared" ref="I23:N23" si="2">SUM(I7:I17,I21:I22)</f>
        <v>4055</v>
      </c>
      <c r="J23" s="233">
        <f t="shared" si="2"/>
        <v>2164</v>
      </c>
      <c r="K23" s="233">
        <f t="shared" si="2"/>
        <v>408</v>
      </c>
      <c r="L23" s="292">
        <f t="shared" si="2"/>
        <v>3187</v>
      </c>
      <c r="M23" s="233">
        <f t="shared" si="2"/>
        <v>980</v>
      </c>
      <c r="N23" s="233">
        <f t="shared" si="2"/>
        <v>2679</v>
      </c>
      <c r="O23" s="233">
        <v>132</v>
      </c>
      <c r="P23" s="233">
        <v>1563</v>
      </c>
      <c r="Q23" s="292">
        <v>5354</v>
      </c>
    </row>
    <row r="24" spans="1:17" s="23" customFormat="1" ht="10.5">
      <c r="A24" s="156"/>
      <c r="B24" s="521" t="s">
        <v>314</v>
      </c>
      <c r="C24" s="230"/>
      <c r="D24" s="230"/>
      <c r="E24" s="230"/>
      <c r="F24" s="230"/>
      <c r="G24" s="340"/>
      <c r="H24" s="230"/>
      <c r="I24" s="230"/>
      <c r="J24" s="230"/>
      <c r="K24" s="230"/>
      <c r="L24" s="340"/>
      <c r="M24" s="230"/>
      <c r="N24" s="230"/>
      <c r="O24" s="230"/>
      <c r="P24" s="230"/>
      <c r="Q24" s="340"/>
    </row>
    <row r="25" spans="1:17" s="23" customFormat="1" ht="10.5">
      <c r="A25" s="156"/>
      <c r="B25" s="517" t="s">
        <v>315</v>
      </c>
      <c r="C25" s="230">
        <v>-524</v>
      </c>
      <c r="D25" s="230">
        <v>-460</v>
      </c>
      <c r="E25" s="230">
        <v>-622</v>
      </c>
      <c r="F25" s="230">
        <v>-776</v>
      </c>
      <c r="G25" s="340">
        <v>-2382</v>
      </c>
      <c r="H25" s="230">
        <v>-761</v>
      </c>
      <c r="I25" s="230">
        <v>-943</v>
      </c>
      <c r="J25" s="230">
        <v>-973</v>
      </c>
      <c r="K25" s="230">
        <v>-1023</v>
      </c>
      <c r="L25" s="340">
        <v>-3700</v>
      </c>
      <c r="M25" s="230">
        <v>-616</v>
      </c>
      <c r="N25" s="230">
        <v>-629</v>
      </c>
      <c r="O25" s="230">
        <v>-605</v>
      </c>
      <c r="P25" s="230">
        <v>-1229</v>
      </c>
      <c r="Q25" s="340">
        <v>-3079</v>
      </c>
    </row>
    <row r="26" spans="1:17" s="23" customFormat="1" ht="10.5">
      <c r="A26" s="156"/>
      <c r="B26" s="517" t="s">
        <v>316</v>
      </c>
      <c r="C26" s="230">
        <v>91</v>
      </c>
      <c r="D26" s="230">
        <v>27</v>
      </c>
      <c r="E26" s="230">
        <v>15</v>
      </c>
      <c r="F26" s="230">
        <v>31</v>
      </c>
      <c r="G26" s="340">
        <v>164</v>
      </c>
      <c r="H26" s="230">
        <v>20</v>
      </c>
      <c r="I26" s="230">
        <v>321</v>
      </c>
      <c r="J26" s="230">
        <v>15</v>
      </c>
      <c r="K26" s="230">
        <v>44</v>
      </c>
      <c r="L26" s="340">
        <v>400</v>
      </c>
      <c r="M26" s="230">
        <v>43</v>
      </c>
      <c r="N26" s="230">
        <v>11</v>
      </c>
      <c r="O26" s="230">
        <v>16</v>
      </c>
      <c r="P26" s="230">
        <v>61</v>
      </c>
      <c r="Q26" s="340">
        <v>131</v>
      </c>
    </row>
    <row r="27" spans="1:17" s="23" customFormat="1" ht="10.5">
      <c r="A27" s="156"/>
      <c r="B27" s="523" t="s">
        <v>317</v>
      </c>
      <c r="C27" s="230">
        <v>0</v>
      </c>
      <c r="D27" s="230">
        <v>-2</v>
      </c>
      <c r="E27" s="230">
        <v>0</v>
      </c>
      <c r="F27" s="230">
        <v>-534</v>
      </c>
      <c r="G27" s="340">
        <v>-536</v>
      </c>
      <c r="H27" s="230">
        <v>-62</v>
      </c>
      <c r="I27" s="230">
        <v>-683</v>
      </c>
      <c r="J27" s="230">
        <v>0</v>
      </c>
      <c r="K27" s="230">
        <v>-47</v>
      </c>
      <c r="L27" s="340">
        <v>-792</v>
      </c>
      <c r="M27" s="230">
        <v>0</v>
      </c>
      <c r="N27" s="230">
        <v>-35</v>
      </c>
      <c r="O27" s="230">
        <v>0</v>
      </c>
      <c r="P27" s="230">
        <v>-1160</v>
      </c>
      <c r="Q27" s="340">
        <v>-1195</v>
      </c>
    </row>
    <row r="28" spans="1:17" s="23" customFormat="1" ht="10.5">
      <c r="A28" s="156"/>
      <c r="B28" s="523" t="s">
        <v>318</v>
      </c>
      <c r="C28" s="230">
        <v>0</v>
      </c>
      <c r="D28" s="230">
        <v>0</v>
      </c>
      <c r="E28" s="230">
        <v>0</v>
      </c>
      <c r="F28" s="230">
        <v>0</v>
      </c>
      <c r="G28" s="340">
        <v>0</v>
      </c>
      <c r="H28" s="230">
        <v>0</v>
      </c>
      <c r="I28" s="230">
        <v>46</v>
      </c>
      <c r="J28" s="230">
        <v>2</v>
      </c>
      <c r="K28" s="230">
        <v>0</v>
      </c>
      <c r="L28" s="340">
        <v>48</v>
      </c>
      <c r="M28" s="230">
        <v>0</v>
      </c>
      <c r="N28" s="230">
        <v>1</v>
      </c>
      <c r="O28" s="230">
        <v>0</v>
      </c>
      <c r="P28" s="230">
        <v>0</v>
      </c>
      <c r="Q28" s="340">
        <v>1</v>
      </c>
    </row>
    <row r="29" spans="1:17" s="23" customFormat="1" ht="10.5" hidden="1" outlineLevel="1">
      <c r="A29" s="156"/>
      <c r="B29" s="523" t="s">
        <v>319</v>
      </c>
      <c r="C29" s="230">
        <v>0</v>
      </c>
      <c r="D29" s="230">
        <v>0</v>
      </c>
      <c r="E29" s="230"/>
      <c r="F29" s="230">
        <v>0</v>
      </c>
      <c r="G29" s="340">
        <v>0</v>
      </c>
      <c r="H29" s="230">
        <v>0</v>
      </c>
      <c r="I29" s="230">
        <v>0</v>
      </c>
      <c r="J29" s="230">
        <v>0</v>
      </c>
      <c r="K29" s="230">
        <v>0</v>
      </c>
      <c r="L29" s="340">
        <v>0</v>
      </c>
      <c r="M29" s="230">
        <v>0</v>
      </c>
      <c r="N29" s="230">
        <v>0</v>
      </c>
      <c r="O29" s="230">
        <v>0</v>
      </c>
      <c r="P29" s="230">
        <v>0</v>
      </c>
      <c r="Q29" s="340">
        <v>0</v>
      </c>
    </row>
    <row r="30" spans="1:17" s="23" customFormat="1" ht="10.5" hidden="1" outlineLevel="1">
      <c r="A30" s="156"/>
      <c r="B30" s="523" t="s">
        <v>320</v>
      </c>
      <c r="C30" s="230">
        <f>12-12</f>
        <v>0</v>
      </c>
      <c r="D30" s="230">
        <v>0</v>
      </c>
      <c r="E30" s="230">
        <v>0</v>
      </c>
      <c r="F30" s="230">
        <v>0</v>
      </c>
      <c r="G30" s="340">
        <v>0</v>
      </c>
      <c r="H30" s="230">
        <v>0</v>
      </c>
      <c r="I30" s="230">
        <v>0</v>
      </c>
      <c r="J30" s="230">
        <v>0</v>
      </c>
      <c r="K30" s="230">
        <v>0</v>
      </c>
      <c r="L30" s="340">
        <v>0</v>
      </c>
      <c r="M30" s="230">
        <v>0</v>
      </c>
      <c r="N30" s="230">
        <v>0</v>
      </c>
      <c r="O30" s="230">
        <v>0</v>
      </c>
      <c r="P30" s="230">
        <v>0</v>
      </c>
      <c r="Q30" s="340">
        <v>0</v>
      </c>
    </row>
    <row r="31" spans="1:17" s="23" customFormat="1" ht="10.5" hidden="1" outlineLevel="1">
      <c r="A31" s="156"/>
      <c r="B31" s="523" t="s">
        <v>321</v>
      </c>
      <c r="C31" s="230">
        <v>0</v>
      </c>
      <c r="D31" s="230">
        <v>0</v>
      </c>
      <c r="E31" s="230">
        <v>0</v>
      </c>
      <c r="F31" s="230">
        <v>0</v>
      </c>
      <c r="G31" s="340">
        <v>0</v>
      </c>
      <c r="H31" s="230">
        <v>0</v>
      </c>
      <c r="I31" s="230">
        <v>0</v>
      </c>
      <c r="J31" s="230">
        <v>0</v>
      </c>
      <c r="K31" s="230">
        <v>0</v>
      </c>
      <c r="L31" s="340">
        <v>0</v>
      </c>
      <c r="M31" s="230">
        <v>0</v>
      </c>
      <c r="N31" s="230">
        <v>0</v>
      </c>
      <c r="O31" s="230">
        <v>0</v>
      </c>
      <c r="P31" s="230">
        <v>0</v>
      </c>
      <c r="Q31" s="340">
        <v>0</v>
      </c>
    </row>
    <row r="32" spans="1:17" s="23" customFormat="1" ht="10.5" collapsed="1">
      <c r="A32" s="156"/>
      <c r="B32" s="523" t="s">
        <v>322</v>
      </c>
      <c r="C32" s="230">
        <v>12</v>
      </c>
      <c r="D32" s="230">
        <v>5</v>
      </c>
      <c r="E32" s="230">
        <v>1</v>
      </c>
      <c r="F32" s="230">
        <v>1</v>
      </c>
      <c r="G32" s="340">
        <v>19</v>
      </c>
      <c r="H32" s="230">
        <v>3</v>
      </c>
      <c r="I32" s="230">
        <v>-2</v>
      </c>
      <c r="J32" s="230">
        <v>-29</v>
      </c>
      <c r="K32" s="230">
        <v>1</v>
      </c>
      <c r="L32" s="340">
        <v>-27</v>
      </c>
      <c r="M32" s="230">
        <v>1</v>
      </c>
      <c r="N32" s="230">
        <v>17</v>
      </c>
      <c r="O32" s="230">
        <v>2</v>
      </c>
      <c r="P32" s="230">
        <v>8</v>
      </c>
      <c r="Q32" s="340">
        <v>28</v>
      </c>
    </row>
    <row r="33" spans="1:17" s="23" customFormat="1" ht="10.5">
      <c r="A33" s="156"/>
      <c r="B33" s="523" t="s">
        <v>323</v>
      </c>
      <c r="C33" s="230">
        <v>0</v>
      </c>
      <c r="D33" s="230">
        <v>2</v>
      </c>
      <c r="E33" s="230">
        <v>20</v>
      </c>
      <c r="F33" s="230">
        <v>0</v>
      </c>
      <c r="G33" s="340">
        <v>22</v>
      </c>
      <c r="H33" s="230">
        <v>0</v>
      </c>
      <c r="I33" s="230">
        <v>2</v>
      </c>
      <c r="J33" s="230">
        <v>0</v>
      </c>
      <c r="K33" s="230">
        <v>0</v>
      </c>
      <c r="L33" s="340">
        <v>2</v>
      </c>
      <c r="M33" s="230">
        <v>0</v>
      </c>
      <c r="N33" s="230">
        <v>3</v>
      </c>
      <c r="O33" s="230">
        <v>115</v>
      </c>
      <c r="P33" s="230">
        <v>75</v>
      </c>
      <c r="Q33" s="340">
        <v>192</v>
      </c>
    </row>
    <row r="34" spans="1:17" s="23" customFormat="1" ht="10.5">
      <c r="A34" s="156"/>
      <c r="B34" s="523" t="s">
        <v>324</v>
      </c>
      <c r="C34" s="230">
        <v>274</v>
      </c>
      <c r="D34" s="230">
        <v>-241</v>
      </c>
      <c r="E34" s="230">
        <v>242</v>
      </c>
      <c r="F34" s="230">
        <v>-3</v>
      </c>
      <c r="G34" s="340">
        <v>272</v>
      </c>
      <c r="H34" s="230">
        <v>2</v>
      </c>
      <c r="I34" s="230">
        <v>1</v>
      </c>
      <c r="J34" s="230">
        <v>2</v>
      </c>
      <c r="K34" s="230">
        <v>0</v>
      </c>
      <c r="L34" s="340">
        <v>5</v>
      </c>
      <c r="M34" s="230">
        <v>1</v>
      </c>
      <c r="N34" s="230">
        <v>0</v>
      </c>
      <c r="O34" s="230">
        <v>0</v>
      </c>
      <c r="P34" s="230">
        <v>0</v>
      </c>
      <c r="Q34" s="340">
        <v>1</v>
      </c>
    </row>
    <row r="35" spans="1:17" s="23" customFormat="1" ht="11" thickBot="1">
      <c r="A35" s="156"/>
      <c r="B35" s="523" t="s">
        <v>129</v>
      </c>
      <c r="C35" s="230">
        <v>19</v>
      </c>
      <c r="D35" s="230">
        <v>33</v>
      </c>
      <c r="E35" s="230">
        <v>-72</v>
      </c>
      <c r="F35" s="230">
        <v>20</v>
      </c>
      <c r="G35" s="340">
        <v>0</v>
      </c>
      <c r="H35" s="230">
        <v>-18</v>
      </c>
      <c r="I35" s="230">
        <v>-6</v>
      </c>
      <c r="J35" s="230">
        <v>43</v>
      </c>
      <c r="K35" s="230">
        <v>25</v>
      </c>
      <c r="L35" s="340">
        <v>44</v>
      </c>
      <c r="M35" s="230">
        <v>3</v>
      </c>
      <c r="N35" s="230">
        <v>-118</v>
      </c>
      <c r="O35" s="230">
        <v>-119</v>
      </c>
      <c r="P35" s="230">
        <v>58</v>
      </c>
      <c r="Q35" s="340">
        <v>-175</v>
      </c>
    </row>
    <row r="36" spans="1:17" s="23" customFormat="1" ht="12" customHeight="1" thickBot="1">
      <c r="A36" s="156"/>
      <c r="B36" s="527" t="s">
        <v>325</v>
      </c>
      <c r="C36" s="233">
        <f t="shared" ref="C36:H36" si="3">SUM(C25:C35)</f>
        <v>-128</v>
      </c>
      <c r="D36" s="233">
        <f t="shared" si="3"/>
        <v>-636</v>
      </c>
      <c r="E36" s="233">
        <f t="shared" si="3"/>
        <v>-416</v>
      </c>
      <c r="F36" s="233">
        <f t="shared" si="3"/>
        <v>-1261</v>
      </c>
      <c r="G36" s="292">
        <f t="shared" si="3"/>
        <v>-2441</v>
      </c>
      <c r="H36" s="233">
        <f t="shared" si="3"/>
        <v>-816</v>
      </c>
      <c r="I36" s="233">
        <f t="shared" ref="I36:N36" si="4">SUM(I25:I35)</f>
        <v>-1264</v>
      </c>
      <c r="J36" s="233">
        <f t="shared" si="4"/>
        <v>-940</v>
      </c>
      <c r="K36" s="233">
        <f t="shared" si="4"/>
        <v>-1000</v>
      </c>
      <c r="L36" s="292">
        <f t="shared" si="4"/>
        <v>-4020</v>
      </c>
      <c r="M36" s="233">
        <f t="shared" si="4"/>
        <v>-568</v>
      </c>
      <c r="N36" s="233">
        <f t="shared" si="4"/>
        <v>-750</v>
      </c>
      <c r="O36" s="233">
        <v>-591</v>
      </c>
      <c r="P36" s="233">
        <v>-2187</v>
      </c>
      <c r="Q36" s="292">
        <v>-4096</v>
      </c>
    </row>
    <row r="37" spans="1:17" s="23" customFormat="1" ht="10.5">
      <c r="A37" s="156"/>
      <c r="B37" s="521" t="s">
        <v>326</v>
      </c>
      <c r="C37" s="234"/>
      <c r="D37" s="234"/>
      <c r="E37" s="234"/>
      <c r="F37" s="234"/>
      <c r="G37" s="343"/>
      <c r="H37" s="234"/>
      <c r="I37" s="234"/>
      <c r="J37" s="234"/>
      <c r="K37" s="234"/>
      <c r="L37" s="343"/>
      <c r="M37" s="234"/>
      <c r="N37" s="234"/>
      <c r="O37" s="234"/>
      <c r="P37" s="234"/>
      <c r="Q37" s="343"/>
    </row>
    <row r="38" spans="1:17" s="23" customFormat="1" ht="10.5">
      <c r="A38" s="156"/>
      <c r="B38" s="523" t="s">
        <v>327</v>
      </c>
      <c r="C38" s="230">
        <v>2994</v>
      </c>
      <c r="D38" s="230">
        <v>44</v>
      </c>
      <c r="E38" s="230">
        <v>367</v>
      </c>
      <c r="F38" s="230">
        <v>184</v>
      </c>
      <c r="G38" s="340">
        <v>3589</v>
      </c>
      <c r="H38" s="230">
        <v>3401</v>
      </c>
      <c r="I38" s="230">
        <v>4965</v>
      </c>
      <c r="J38" s="230">
        <v>502</v>
      </c>
      <c r="K38" s="230">
        <v>771</v>
      </c>
      <c r="L38" s="340">
        <v>9639</v>
      </c>
      <c r="M38" s="230">
        <v>71</v>
      </c>
      <c r="N38" s="230">
        <v>304</v>
      </c>
      <c r="O38" s="230">
        <v>1989</v>
      </c>
      <c r="P38" s="230">
        <v>288</v>
      </c>
      <c r="Q38" s="340">
        <v>1896</v>
      </c>
    </row>
    <row r="39" spans="1:17" s="23" customFormat="1" ht="10.5">
      <c r="A39" s="156"/>
      <c r="B39" s="523" t="s">
        <v>328</v>
      </c>
      <c r="C39" s="230">
        <v>0</v>
      </c>
      <c r="D39" s="230">
        <v>400</v>
      </c>
      <c r="E39" s="230">
        <v>0</v>
      </c>
      <c r="F39" s="230">
        <v>300</v>
      </c>
      <c r="G39" s="340">
        <v>700</v>
      </c>
      <c r="H39" s="230">
        <v>0</v>
      </c>
      <c r="I39" s="230">
        <v>2350</v>
      </c>
      <c r="J39" s="230">
        <v>0</v>
      </c>
      <c r="K39" s="230">
        <v>0</v>
      </c>
      <c r="L39" s="340">
        <v>2350</v>
      </c>
      <c r="M39" s="230">
        <v>0</v>
      </c>
      <c r="N39" s="230">
        <v>0</v>
      </c>
      <c r="O39" s="230">
        <v>0</v>
      </c>
      <c r="P39" s="230">
        <v>0</v>
      </c>
      <c r="Q39" s="340">
        <v>0</v>
      </c>
    </row>
    <row r="40" spans="1:17" s="23" customFormat="1" ht="10.5">
      <c r="A40" s="156"/>
      <c r="B40" s="528" t="s">
        <v>329</v>
      </c>
      <c r="C40" s="230">
        <v>-2328</v>
      </c>
      <c r="D40" s="230">
        <v>-761</v>
      </c>
      <c r="E40" s="230">
        <v>-2233</v>
      </c>
      <c r="F40" s="230">
        <v>-111</v>
      </c>
      <c r="G40" s="340">
        <v>-5433</v>
      </c>
      <c r="H40" s="230">
        <v>-1009</v>
      </c>
      <c r="I40" s="230">
        <v>-5486</v>
      </c>
      <c r="J40" s="230">
        <v>-1354</v>
      </c>
      <c r="K40" s="230">
        <v>-1174</v>
      </c>
      <c r="L40" s="340">
        <v>-9023</v>
      </c>
      <c r="M40" s="230">
        <v>-1275</v>
      </c>
      <c r="N40" s="230">
        <v>-1078</v>
      </c>
      <c r="O40" s="230">
        <v>-72</v>
      </c>
      <c r="P40" s="230">
        <v>-2102</v>
      </c>
      <c r="Q40" s="340">
        <v>-3771</v>
      </c>
    </row>
    <row r="41" spans="1:17" s="23" customFormat="1" ht="10.5">
      <c r="A41" s="156"/>
      <c r="B41" s="523" t="s">
        <v>330</v>
      </c>
      <c r="C41" s="230">
        <v>0</v>
      </c>
      <c r="D41" s="230">
        <v>0</v>
      </c>
      <c r="E41" s="230">
        <v>0</v>
      </c>
      <c r="F41" s="230">
        <v>-304</v>
      </c>
      <c r="G41" s="340">
        <v>-304</v>
      </c>
      <c r="H41" s="230">
        <v>0</v>
      </c>
      <c r="I41" s="230">
        <v>0</v>
      </c>
      <c r="J41" s="230">
        <v>0</v>
      </c>
      <c r="K41" s="230">
        <v>0</v>
      </c>
      <c r="L41" s="340">
        <v>0</v>
      </c>
      <c r="M41" s="230">
        <v>0</v>
      </c>
      <c r="N41" s="230">
        <v>0</v>
      </c>
      <c r="O41" s="230">
        <v>0</v>
      </c>
      <c r="P41" s="230">
        <v>0</v>
      </c>
      <c r="Q41" s="340">
        <v>0</v>
      </c>
    </row>
    <row r="42" spans="1:17" s="23" customFormat="1" ht="10.5">
      <c r="A42" s="156"/>
      <c r="B42" s="523" t="s">
        <v>331</v>
      </c>
      <c r="C42" s="230">
        <v>-80</v>
      </c>
      <c r="D42" s="230">
        <v>-60</v>
      </c>
      <c r="E42" s="230">
        <v>-80</v>
      </c>
      <c r="F42" s="230">
        <v>-90</v>
      </c>
      <c r="G42" s="340">
        <v>-310</v>
      </c>
      <c r="H42" s="230">
        <v>-60</v>
      </c>
      <c r="I42" s="230">
        <v>-76</v>
      </c>
      <c r="J42" s="230">
        <v>-60</v>
      </c>
      <c r="K42" s="230">
        <v>-49</v>
      </c>
      <c r="L42" s="340">
        <v>-245</v>
      </c>
      <c r="M42" s="230">
        <v>-54</v>
      </c>
      <c r="N42" s="230">
        <v>-98</v>
      </c>
      <c r="O42" s="230">
        <v>-56</v>
      </c>
      <c r="P42" s="230">
        <v>-50</v>
      </c>
      <c r="Q42" s="340">
        <v>-258</v>
      </c>
    </row>
    <row r="43" spans="1:17" s="23" customFormat="1" ht="10.5">
      <c r="A43" s="156"/>
      <c r="B43" s="523" t="s">
        <v>332</v>
      </c>
      <c r="C43" s="230">
        <v>0</v>
      </c>
      <c r="D43" s="230">
        <v>0</v>
      </c>
      <c r="E43" s="230">
        <f>-643+1</f>
        <v>-642</v>
      </c>
      <c r="F43" s="230">
        <v>0</v>
      </c>
      <c r="G43" s="340">
        <v>-642</v>
      </c>
      <c r="H43" s="230">
        <v>0</v>
      </c>
      <c r="I43" s="230">
        <v>0</v>
      </c>
      <c r="J43" s="230">
        <v>-617</v>
      </c>
      <c r="K43" s="230">
        <v>0</v>
      </c>
      <c r="L43" s="340">
        <v>-617</v>
      </c>
      <c r="M43" s="230">
        <v>0</v>
      </c>
      <c r="N43" s="230">
        <v>0</v>
      </c>
      <c r="O43" s="230">
        <v>-706</v>
      </c>
      <c r="P43" s="230">
        <v>0</v>
      </c>
      <c r="Q43" s="340">
        <v>-706</v>
      </c>
    </row>
    <row r="44" spans="1:17" s="23" customFormat="1" ht="10.5">
      <c r="A44" s="156"/>
      <c r="B44" s="523" t="s">
        <v>333</v>
      </c>
      <c r="C44" s="230">
        <v>-7</v>
      </c>
      <c r="D44" s="230">
        <v>-7</v>
      </c>
      <c r="E44" s="230">
        <v>-7</v>
      </c>
      <c r="F44" s="230">
        <v>-7</v>
      </c>
      <c r="G44" s="340">
        <v>-28</v>
      </c>
      <c r="H44" s="230">
        <v>-8</v>
      </c>
      <c r="I44" s="230">
        <v>-8</v>
      </c>
      <c r="J44" s="230">
        <v>-8</v>
      </c>
      <c r="K44" s="230">
        <v>-6</v>
      </c>
      <c r="L44" s="340">
        <v>-30</v>
      </c>
      <c r="M44" s="230">
        <v>-7</v>
      </c>
      <c r="N44" s="230">
        <v>-6</v>
      </c>
      <c r="O44" s="230">
        <v>-8</v>
      </c>
      <c r="P44" s="230">
        <v>-7</v>
      </c>
      <c r="Q44" s="340">
        <v>-28</v>
      </c>
    </row>
    <row r="45" spans="1:17" s="23" customFormat="1" ht="10.5">
      <c r="A45" s="156"/>
      <c r="B45" s="523" t="s">
        <v>334</v>
      </c>
      <c r="C45" s="230">
        <v>0</v>
      </c>
      <c r="D45" s="230">
        <v>0</v>
      </c>
      <c r="E45" s="230">
        <v>0</v>
      </c>
      <c r="F45" s="230">
        <v>1</v>
      </c>
      <c r="G45" s="340">
        <v>1</v>
      </c>
      <c r="H45" s="230">
        <v>0</v>
      </c>
      <c r="I45" s="230">
        <v>0</v>
      </c>
      <c r="J45" s="230">
        <v>0</v>
      </c>
      <c r="K45" s="230">
        <v>10</v>
      </c>
      <c r="L45" s="340">
        <v>10</v>
      </c>
      <c r="M45" s="230">
        <v>0</v>
      </c>
      <c r="N45" s="230">
        <v>0</v>
      </c>
      <c r="O45" s="230">
        <v>0</v>
      </c>
      <c r="P45" s="230">
        <v>1</v>
      </c>
      <c r="Q45" s="340">
        <v>1</v>
      </c>
    </row>
    <row r="46" spans="1:17" s="23" customFormat="1" ht="11" thickBot="1">
      <c r="A46" s="156"/>
      <c r="B46" s="523" t="s">
        <v>335</v>
      </c>
      <c r="C46" s="230">
        <v>-3</v>
      </c>
      <c r="D46" s="230">
        <v>-1</v>
      </c>
      <c r="E46" s="230">
        <f>-3-1</f>
        <v>-4</v>
      </c>
      <c r="F46" s="230">
        <f>-2-1</f>
        <v>-3</v>
      </c>
      <c r="G46" s="340">
        <v>-11</v>
      </c>
      <c r="H46" s="230">
        <v>0</v>
      </c>
      <c r="I46" s="230">
        <v>-2</v>
      </c>
      <c r="J46" s="230">
        <v>0</v>
      </c>
      <c r="K46" s="230">
        <v>1</v>
      </c>
      <c r="L46" s="340">
        <v>-1</v>
      </c>
      <c r="M46" s="230">
        <v>0</v>
      </c>
      <c r="N46" s="230">
        <v>0</v>
      </c>
      <c r="O46" s="230">
        <v>3</v>
      </c>
      <c r="P46" s="230">
        <v>-3</v>
      </c>
      <c r="Q46" s="340">
        <v>0</v>
      </c>
    </row>
    <row r="47" spans="1:17" s="23" customFormat="1" ht="11" thickBot="1">
      <c r="A47" s="156"/>
      <c r="B47" s="527" t="s">
        <v>336</v>
      </c>
      <c r="C47" s="233">
        <f t="shared" ref="C47:H47" si="5">SUM(C38:C46)</f>
        <v>576</v>
      </c>
      <c r="D47" s="233">
        <f t="shared" si="5"/>
        <v>-385</v>
      </c>
      <c r="E47" s="233">
        <f t="shared" si="5"/>
        <v>-2599</v>
      </c>
      <c r="F47" s="233">
        <f t="shared" si="5"/>
        <v>-30</v>
      </c>
      <c r="G47" s="292">
        <f t="shared" si="5"/>
        <v>-2438</v>
      </c>
      <c r="H47" s="233">
        <f t="shared" si="5"/>
        <v>2324</v>
      </c>
      <c r="I47" s="233">
        <f t="shared" ref="I47:N47" si="6">SUM(I38:I46)</f>
        <v>1743</v>
      </c>
      <c r="J47" s="233">
        <f t="shared" si="6"/>
        <v>-1537</v>
      </c>
      <c r="K47" s="233">
        <f t="shared" si="6"/>
        <v>-447</v>
      </c>
      <c r="L47" s="292">
        <f t="shared" si="6"/>
        <v>2083</v>
      </c>
      <c r="M47" s="233">
        <f t="shared" si="6"/>
        <v>-1265</v>
      </c>
      <c r="N47" s="233">
        <f t="shared" si="6"/>
        <v>-878</v>
      </c>
      <c r="O47" s="233">
        <v>1150</v>
      </c>
      <c r="P47" s="233">
        <v>-1873</v>
      </c>
      <c r="Q47" s="292">
        <v>-2866</v>
      </c>
    </row>
    <row r="48" spans="1:17" s="149" customFormat="1" ht="3.5">
      <c r="A48" s="158"/>
      <c r="B48" s="529"/>
      <c r="C48" s="235"/>
      <c r="D48" s="235"/>
      <c r="E48" s="235"/>
      <c r="F48" s="235"/>
      <c r="G48" s="344"/>
      <c r="H48" s="235"/>
      <c r="I48" s="235"/>
      <c r="J48" s="235"/>
      <c r="K48" s="235"/>
      <c r="L48" s="344"/>
      <c r="M48" s="235"/>
      <c r="N48" s="235"/>
      <c r="O48" s="235"/>
      <c r="P48" s="235"/>
      <c r="Q48" s="344"/>
    </row>
    <row r="49" spans="1:18" s="23" customFormat="1" ht="10.5">
      <c r="A49" s="156"/>
      <c r="B49" s="522" t="s">
        <v>337</v>
      </c>
      <c r="C49" s="229">
        <f t="shared" ref="C49:L49" si="7">C23+C36+C47</f>
        <v>-884</v>
      </c>
      <c r="D49" s="229">
        <f t="shared" si="7"/>
        <v>3268</v>
      </c>
      <c r="E49" s="229">
        <f t="shared" si="7"/>
        <v>-1920</v>
      </c>
      <c r="F49" s="229">
        <f t="shared" si="7"/>
        <v>197</v>
      </c>
      <c r="G49" s="339">
        <f t="shared" si="7"/>
        <v>661</v>
      </c>
      <c r="H49" s="229">
        <f t="shared" si="7"/>
        <v>-1932</v>
      </c>
      <c r="I49" s="229">
        <f t="shared" si="7"/>
        <v>4534</v>
      </c>
      <c r="J49" s="229">
        <f t="shared" si="7"/>
        <v>-313</v>
      </c>
      <c r="K49" s="229">
        <f t="shared" si="7"/>
        <v>-1039</v>
      </c>
      <c r="L49" s="339">
        <f t="shared" si="7"/>
        <v>1250</v>
      </c>
      <c r="M49" s="229">
        <f>M23+M36+M47</f>
        <v>-853</v>
      </c>
      <c r="N49" s="229">
        <f>N23+N36+N47</f>
        <v>1051</v>
      </c>
      <c r="O49" s="229">
        <v>691</v>
      </c>
      <c r="P49" s="229">
        <v>-2497</v>
      </c>
      <c r="Q49" s="339">
        <v>-1608</v>
      </c>
    </row>
    <row r="50" spans="1:18" s="23" customFormat="1" ht="10">
      <c r="A50" s="222"/>
      <c r="B50" s="530" t="s">
        <v>338</v>
      </c>
      <c r="C50" s="232">
        <v>0</v>
      </c>
      <c r="D50" s="232">
        <v>1</v>
      </c>
      <c r="E50" s="232">
        <v>-2</v>
      </c>
      <c r="F50" s="232">
        <v>0</v>
      </c>
      <c r="G50" s="341">
        <v>-1</v>
      </c>
      <c r="H50" s="232">
        <v>1</v>
      </c>
      <c r="I50" s="232">
        <v>3</v>
      </c>
      <c r="J50" s="232">
        <v>-1</v>
      </c>
      <c r="K50" s="232">
        <v>-5</v>
      </c>
      <c r="L50" s="341">
        <v>-2</v>
      </c>
      <c r="M50" s="232">
        <v>6</v>
      </c>
      <c r="N50" s="232">
        <v>-1</v>
      </c>
      <c r="O50" s="232">
        <v>38</v>
      </c>
      <c r="P50" s="232">
        <v>-24</v>
      </c>
      <c r="Q50" s="341">
        <v>19</v>
      </c>
    </row>
    <row r="51" spans="1:18" s="23" customFormat="1" ht="10">
      <c r="A51" s="222"/>
      <c r="B51" s="530" t="s">
        <v>339</v>
      </c>
      <c r="C51" s="232">
        <v>2029</v>
      </c>
      <c r="D51" s="232">
        <v>1145</v>
      </c>
      <c r="E51" s="232">
        <v>4414</v>
      </c>
      <c r="F51" s="232">
        <v>2492</v>
      </c>
      <c r="G51" s="341">
        <v>2029</v>
      </c>
      <c r="H51" s="232">
        <v>2689</v>
      </c>
      <c r="I51" s="232">
        <v>758</v>
      </c>
      <c r="J51" s="232">
        <v>5295</v>
      </c>
      <c r="K51" s="232">
        <v>4981</v>
      </c>
      <c r="L51" s="341">
        <v>2689</v>
      </c>
      <c r="M51" s="232">
        <v>3937</v>
      </c>
      <c r="N51" s="232">
        <v>3090</v>
      </c>
      <c r="O51" s="232">
        <v>4140</v>
      </c>
      <c r="P51" s="232">
        <v>4869</v>
      </c>
      <c r="Q51" s="341">
        <v>3937</v>
      </c>
    </row>
    <row r="52" spans="1:18" s="149" customFormat="1" ht="4" thickBot="1">
      <c r="A52" s="158"/>
      <c r="B52" s="531"/>
      <c r="C52" s="236"/>
      <c r="D52" s="236"/>
      <c r="E52" s="236"/>
      <c r="F52" s="236"/>
      <c r="G52" s="345"/>
      <c r="H52" s="236"/>
      <c r="I52" s="236"/>
      <c r="J52" s="236"/>
      <c r="K52" s="236"/>
      <c r="L52" s="345"/>
      <c r="M52" s="236"/>
      <c r="N52" s="236"/>
      <c r="O52" s="236"/>
      <c r="P52" s="236"/>
      <c r="Q52" s="345"/>
    </row>
    <row r="53" spans="1:18" s="23" customFormat="1" ht="11" thickBot="1">
      <c r="A53" s="156"/>
      <c r="B53" s="527" t="s">
        <v>340</v>
      </c>
      <c r="C53" s="233">
        <f t="shared" ref="C53:H53" si="8">C49+C50+C51</f>
        <v>1145</v>
      </c>
      <c r="D53" s="233">
        <f t="shared" si="8"/>
        <v>4414</v>
      </c>
      <c r="E53" s="233">
        <f t="shared" si="8"/>
        <v>2492</v>
      </c>
      <c r="F53" s="233">
        <f t="shared" si="8"/>
        <v>2689</v>
      </c>
      <c r="G53" s="292">
        <f t="shared" si="8"/>
        <v>2689</v>
      </c>
      <c r="H53" s="233">
        <f t="shared" si="8"/>
        <v>758</v>
      </c>
      <c r="I53" s="233">
        <f t="shared" ref="I53:N53" si="9">I49+I50+I51</f>
        <v>5295</v>
      </c>
      <c r="J53" s="233">
        <f t="shared" si="9"/>
        <v>4981</v>
      </c>
      <c r="K53" s="233">
        <f t="shared" si="9"/>
        <v>3937</v>
      </c>
      <c r="L53" s="292">
        <f t="shared" si="9"/>
        <v>3937</v>
      </c>
      <c r="M53" s="233">
        <f t="shared" si="9"/>
        <v>3090</v>
      </c>
      <c r="N53" s="233">
        <f t="shared" si="9"/>
        <v>4140</v>
      </c>
      <c r="O53" s="233">
        <v>4869</v>
      </c>
      <c r="P53" s="233">
        <v>2348</v>
      </c>
      <c r="Q53" s="292">
        <v>2348</v>
      </c>
    </row>
    <row r="54" spans="1:18" ht="15" customHeight="1">
      <c r="A54" s="85"/>
      <c r="B54" s="11" t="s">
        <v>228</v>
      </c>
      <c r="C54" s="49"/>
      <c r="D54" s="49"/>
      <c r="E54" s="49"/>
      <c r="F54" s="49"/>
      <c r="G54" s="49"/>
      <c r="H54" s="49"/>
      <c r="I54" s="49"/>
      <c r="J54" s="49"/>
      <c r="K54" s="49"/>
      <c r="L54" s="49"/>
      <c r="M54" s="49"/>
      <c r="N54" s="49"/>
      <c r="O54" s="49"/>
      <c r="P54" s="49"/>
      <c r="Q54" s="49"/>
      <c r="R54" s="17"/>
    </row>
    <row r="55" spans="1:18" ht="13">
      <c r="A55" s="85"/>
      <c r="B55" s="118"/>
      <c r="C55" s="290"/>
      <c r="D55" s="290"/>
      <c r="E55" s="290"/>
      <c r="F55" s="290"/>
      <c r="G55" s="290"/>
      <c r="H55" s="290"/>
      <c r="I55" s="290"/>
      <c r="J55" s="290"/>
      <c r="K55" s="290"/>
      <c r="L55" s="290"/>
      <c r="M55" s="290"/>
      <c r="N55" s="49"/>
      <c r="O55" s="290"/>
      <c r="P55" s="290"/>
      <c r="Q55" s="290"/>
    </row>
    <row r="56" spans="1:18" ht="13">
      <c r="A56" s="85"/>
      <c r="B56" s="118"/>
      <c r="C56" s="71"/>
      <c r="D56" s="71"/>
      <c r="E56" s="71"/>
      <c r="F56" s="71"/>
      <c r="G56" s="71"/>
      <c r="H56" s="71"/>
      <c r="I56" s="71"/>
      <c r="J56" s="71"/>
      <c r="K56" s="71"/>
      <c r="L56" s="71"/>
      <c r="M56" s="71"/>
      <c r="N56" s="71"/>
      <c r="O56" s="71"/>
      <c r="P56" s="71"/>
      <c r="Q56" s="71"/>
    </row>
    <row r="57" spans="1:18" ht="13">
      <c r="A57" s="85"/>
      <c r="B57" s="118"/>
      <c r="C57" s="71"/>
      <c r="D57" s="71"/>
      <c r="E57" s="71"/>
      <c r="F57" s="71"/>
      <c r="G57" s="71"/>
      <c r="H57" s="71"/>
      <c r="I57" s="71"/>
      <c r="J57" s="71"/>
      <c r="K57" s="71"/>
      <c r="L57" s="71"/>
      <c r="M57" s="71"/>
      <c r="N57" s="71"/>
      <c r="O57" s="71"/>
      <c r="P57" s="71"/>
      <c r="Q57" s="71"/>
    </row>
    <row r="58" spans="1:18" ht="13">
      <c r="A58" s="85"/>
      <c r="B58" s="121"/>
      <c r="C58" s="77"/>
      <c r="D58" s="77"/>
      <c r="E58" s="77"/>
      <c r="F58" s="77"/>
      <c r="G58" s="77"/>
      <c r="H58" s="77"/>
      <c r="I58" s="77"/>
      <c r="J58" s="77"/>
      <c r="K58" s="77"/>
      <c r="L58" s="77"/>
      <c r="M58" s="77"/>
      <c r="N58" s="77"/>
      <c r="O58" s="77"/>
      <c r="P58" s="77"/>
      <c r="Q58" s="77"/>
    </row>
    <row r="59" spans="1:18" ht="13">
      <c r="A59" s="85"/>
      <c r="B59" s="121"/>
      <c r="C59" s="77"/>
      <c r="D59" s="77"/>
      <c r="E59" s="77"/>
      <c r="F59" s="77"/>
      <c r="G59" s="77"/>
      <c r="H59" s="77"/>
      <c r="I59" s="77"/>
      <c r="J59" s="77"/>
      <c r="K59" s="77"/>
      <c r="L59" s="77"/>
      <c r="M59" s="77"/>
      <c r="N59" s="77"/>
      <c r="O59" s="77"/>
      <c r="P59" s="77"/>
      <c r="Q59" s="77"/>
    </row>
    <row r="60" spans="1:18" ht="13">
      <c r="A60" s="85"/>
      <c r="B60" s="121"/>
      <c r="C60" s="77"/>
      <c r="D60" s="77"/>
      <c r="E60" s="77"/>
      <c r="F60" s="77"/>
      <c r="G60" s="77"/>
      <c r="H60" s="77"/>
      <c r="I60" s="77"/>
      <c r="J60" s="77"/>
      <c r="K60" s="77"/>
      <c r="L60" s="77"/>
      <c r="M60" s="77"/>
      <c r="N60" s="77"/>
      <c r="O60" s="77"/>
      <c r="P60" s="77"/>
      <c r="Q60" s="77"/>
    </row>
    <row r="61" spans="1:18" ht="13">
      <c r="A61" s="85"/>
      <c r="B61" s="121"/>
      <c r="C61" s="77"/>
      <c r="D61" s="77"/>
      <c r="E61" s="77"/>
      <c r="F61" s="77"/>
      <c r="G61" s="77"/>
      <c r="H61" s="77"/>
      <c r="I61" s="77"/>
      <c r="J61" s="77"/>
      <c r="K61" s="77"/>
      <c r="L61" s="77"/>
      <c r="M61" s="77"/>
      <c r="N61" s="77"/>
      <c r="O61" s="77"/>
      <c r="P61" s="77"/>
      <c r="Q61" s="77"/>
    </row>
    <row r="62" spans="1:18" ht="13">
      <c r="A62" s="85"/>
      <c r="B62" s="121"/>
      <c r="C62" s="77"/>
      <c r="D62" s="77"/>
      <c r="E62" s="77"/>
      <c r="F62" s="77"/>
      <c r="G62" s="77"/>
      <c r="H62" s="77"/>
      <c r="I62" s="77"/>
      <c r="J62" s="77"/>
      <c r="K62" s="77"/>
      <c r="L62" s="77"/>
      <c r="M62" s="77"/>
      <c r="N62" s="77"/>
      <c r="O62" s="77"/>
      <c r="P62" s="77"/>
      <c r="Q62" s="77"/>
    </row>
    <row r="63" spans="1:18" ht="13">
      <c r="A63" s="85"/>
      <c r="B63" s="121"/>
      <c r="C63" s="77"/>
      <c r="D63" s="77"/>
      <c r="E63" s="77"/>
      <c r="F63" s="77"/>
      <c r="G63" s="77"/>
      <c r="H63" s="77"/>
      <c r="I63" s="77"/>
      <c r="J63" s="77"/>
      <c r="K63" s="77"/>
      <c r="L63" s="77"/>
      <c r="M63" s="77"/>
      <c r="N63" s="77"/>
      <c r="O63" s="77"/>
      <c r="P63" s="77"/>
      <c r="Q63" s="77"/>
    </row>
    <row r="64" spans="1:18" ht="13">
      <c r="A64" s="85"/>
      <c r="B64" s="121"/>
      <c r="C64" s="77"/>
      <c r="D64" s="77"/>
      <c r="E64" s="77"/>
      <c r="F64" s="77"/>
      <c r="G64" s="77"/>
      <c r="H64" s="77"/>
      <c r="I64" s="77"/>
      <c r="J64" s="77"/>
      <c r="K64" s="77"/>
      <c r="L64" s="77"/>
      <c r="M64" s="77"/>
      <c r="N64" s="77"/>
      <c r="O64" s="77"/>
      <c r="P64" s="77"/>
      <c r="Q64" s="77"/>
    </row>
    <row r="65" spans="1:17" ht="13">
      <c r="A65" s="85"/>
      <c r="B65" s="121"/>
      <c r="C65" s="77"/>
      <c r="D65" s="77"/>
      <c r="E65" s="77"/>
      <c r="F65" s="77"/>
      <c r="G65" s="77"/>
      <c r="H65" s="77"/>
      <c r="I65" s="77"/>
      <c r="J65" s="77"/>
      <c r="K65" s="77"/>
      <c r="L65" s="77"/>
      <c r="M65" s="77"/>
      <c r="N65" s="77"/>
      <c r="O65" s="77"/>
      <c r="P65" s="77"/>
      <c r="Q65" s="77"/>
    </row>
    <row r="66" spans="1:17" ht="13">
      <c r="A66" s="85"/>
      <c r="B66" s="121"/>
      <c r="C66" s="49"/>
      <c r="D66" s="49"/>
      <c r="E66" s="49"/>
      <c r="F66" s="49"/>
      <c r="G66" s="49"/>
      <c r="H66" s="49"/>
      <c r="I66" s="49"/>
      <c r="J66" s="49"/>
      <c r="K66" s="49"/>
      <c r="L66" s="49"/>
      <c r="M66" s="49"/>
      <c r="N66" s="49"/>
      <c r="O66" s="49"/>
      <c r="P66" s="49"/>
      <c r="Q66" s="49"/>
    </row>
    <row r="67" spans="1:17" ht="13">
      <c r="A67" s="85"/>
      <c r="B67" s="118"/>
      <c r="C67" s="49"/>
      <c r="D67" s="49"/>
      <c r="E67" s="49"/>
      <c r="F67" s="49"/>
      <c r="G67" s="49"/>
      <c r="H67" s="49"/>
      <c r="I67" s="49"/>
      <c r="J67" s="49"/>
      <c r="K67" s="49"/>
      <c r="L67" s="49"/>
      <c r="M67" s="49"/>
      <c r="N67" s="49"/>
      <c r="O67" s="49"/>
      <c r="P67" s="49"/>
      <c r="Q67" s="49"/>
    </row>
    <row r="68" spans="1:17" ht="13">
      <c r="A68" s="85"/>
      <c r="B68" s="118"/>
      <c r="C68" s="49"/>
      <c r="D68" s="49"/>
      <c r="E68" s="49"/>
      <c r="F68" s="49"/>
      <c r="G68" s="49"/>
      <c r="H68" s="49"/>
      <c r="I68" s="49"/>
      <c r="J68" s="49"/>
      <c r="K68" s="49"/>
      <c r="L68" s="49"/>
      <c r="M68" s="49"/>
      <c r="N68" s="49"/>
      <c r="O68" s="49"/>
      <c r="P68" s="49"/>
      <c r="Q68" s="49"/>
    </row>
    <row r="69" spans="1:17" ht="13">
      <c r="A69" s="85"/>
      <c r="B69" s="118"/>
      <c r="C69" s="49"/>
      <c r="D69" s="49"/>
      <c r="E69" s="49"/>
      <c r="F69" s="49"/>
      <c r="G69" s="49"/>
      <c r="H69" s="49"/>
      <c r="I69" s="49"/>
      <c r="J69" s="49"/>
      <c r="K69" s="49"/>
      <c r="L69" s="49"/>
      <c r="M69" s="49"/>
      <c r="N69" s="49"/>
      <c r="O69" s="49"/>
      <c r="P69" s="49"/>
      <c r="Q69" s="49"/>
    </row>
    <row r="70" spans="1:17" ht="13">
      <c r="A70" s="85"/>
      <c r="B70" s="118"/>
      <c r="C70" s="49"/>
      <c r="D70" s="49"/>
      <c r="E70" s="49"/>
      <c r="F70" s="49"/>
      <c r="G70" s="49"/>
      <c r="H70" s="49"/>
      <c r="I70" s="49"/>
      <c r="J70" s="49"/>
      <c r="K70" s="49"/>
      <c r="L70" s="49"/>
      <c r="M70" s="49"/>
      <c r="N70" s="49"/>
      <c r="O70" s="49"/>
      <c r="P70" s="49"/>
      <c r="Q70" s="49"/>
    </row>
    <row r="71" spans="1:17" ht="13">
      <c r="A71" s="85"/>
      <c r="B71" s="118"/>
      <c r="C71" s="49"/>
      <c r="D71" s="49"/>
      <c r="E71" s="49"/>
      <c r="F71" s="49"/>
      <c r="G71" s="49"/>
      <c r="H71" s="49"/>
      <c r="I71" s="49"/>
      <c r="J71" s="49"/>
      <c r="K71" s="49"/>
      <c r="L71" s="49"/>
      <c r="M71" s="49"/>
      <c r="N71" s="49"/>
      <c r="O71" s="49"/>
      <c r="P71" s="49"/>
      <c r="Q71" s="49"/>
    </row>
    <row r="72" spans="1:17" ht="13">
      <c r="A72" s="85"/>
      <c r="B72" s="118"/>
      <c r="C72" s="49"/>
      <c r="D72" s="49"/>
      <c r="E72" s="49"/>
      <c r="F72" s="49"/>
      <c r="G72" s="49"/>
      <c r="H72" s="49"/>
      <c r="I72" s="49"/>
      <c r="J72" s="49"/>
      <c r="K72" s="49"/>
      <c r="L72" s="49"/>
      <c r="M72" s="49"/>
      <c r="N72" s="49"/>
      <c r="O72" s="49"/>
      <c r="P72" s="49"/>
      <c r="Q72" s="49"/>
    </row>
    <row r="73" spans="1:17" ht="13">
      <c r="A73" s="85"/>
      <c r="B73" s="118"/>
      <c r="C73" s="49"/>
      <c r="D73" s="49"/>
      <c r="E73" s="49"/>
      <c r="F73" s="49"/>
      <c r="G73" s="49"/>
      <c r="H73" s="49"/>
      <c r="I73" s="49"/>
      <c r="J73" s="49"/>
      <c r="K73" s="49"/>
      <c r="L73" s="49"/>
      <c r="M73" s="49"/>
      <c r="N73" s="49"/>
      <c r="O73" s="49"/>
      <c r="P73" s="49"/>
      <c r="Q73" s="49"/>
    </row>
    <row r="74" spans="1:17" ht="13">
      <c r="A74" s="85"/>
      <c r="B74" s="118"/>
      <c r="C74" s="49"/>
      <c r="D74" s="49"/>
      <c r="E74" s="49"/>
      <c r="F74" s="49"/>
      <c r="G74" s="49"/>
      <c r="H74" s="49"/>
      <c r="I74" s="49"/>
      <c r="J74" s="49"/>
      <c r="K74" s="49"/>
      <c r="L74" s="49"/>
      <c r="M74" s="49"/>
      <c r="N74" s="49"/>
      <c r="O74" s="49"/>
      <c r="P74" s="49"/>
      <c r="Q74" s="49"/>
    </row>
    <row r="75" spans="1:17" ht="13">
      <c r="A75" s="85"/>
    </row>
    <row r="76" spans="1:17" ht="13">
      <c r="A76" s="85"/>
    </row>
    <row r="77" spans="1:17" ht="13">
      <c r="A77" s="85"/>
    </row>
    <row r="78" spans="1:17" ht="13">
      <c r="A78" s="85"/>
    </row>
    <row r="79" spans="1:17" ht="13">
      <c r="A79" s="85"/>
    </row>
    <row r="80" spans="1:17" ht="13">
      <c r="A80" s="85"/>
    </row>
    <row r="81" spans="1:1" ht="13">
      <c r="A81" s="85"/>
    </row>
    <row r="82" spans="1:1" ht="13">
      <c r="A82" s="85"/>
    </row>
  </sheetData>
  <printOptions horizontalCentered="1"/>
  <pageMargins left="0.47244094488188981" right="0.39370078740157483" top="0.98425196850393704" bottom="0.98425196850393704" header="0.51181102362204722" footer="0.51181102362204722"/>
  <pageSetup paperSize="9" scale="7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L94"/>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cols>
    <col min="1" max="1" width="1.26953125" style="115" customWidth="1"/>
    <col min="2" max="2" width="77.54296875" style="40" customWidth="1"/>
    <col min="3" max="6" width="8.54296875" style="27" customWidth="1"/>
    <col min="7" max="7" width="9.1796875" style="27" customWidth="1"/>
    <col min="8" max="11" width="8.54296875" style="27" customWidth="1"/>
    <col min="12" max="12" width="9.1796875" style="27" customWidth="1"/>
    <col min="13" max="16384" width="9.1796875" style="7"/>
  </cols>
  <sheetData>
    <row r="2" spans="1:12" ht="15.5">
      <c r="B2" s="513" t="s">
        <v>297</v>
      </c>
    </row>
    <row r="3" spans="1:12" ht="10" customHeight="1"/>
    <row r="4" spans="1:12" s="23" customFormat="1" ht="21" customHeight="1">
      <c r="B4" s="45" t="s">
        <v>202</v>
      </c>
      <c r="C4" s="45" t="s">
        <v>380</v>
      </c>
      <c r="D4" s="45" t="s">
        <v>381</v>
      </c>
      <c r="E4" s="45" t="s">
        <v>382</v>
      </c>
      <c r="F4" s="45" t="s">
        <v>383</v>
      </c>
      <c r="G4" s="45" t="s">
        <v>384</v>
      </c>
      <c r="H4" s="45" t="s">
        <v>425</v>
      </c>
      <c r="I4" s="45" t="s">
        <v>426</v>
      </c>
      <c r="J4" s="45" t="s">
        <v>427</v>
      </c>
      <c r="K4" s="45" t="s">
        <v>428</v>
      </c>
      <c r="L4" s="45" t="s">
        <v>429</v>
      </c>
    </row>
    <row r="5" spans="1:12" s="88" customFormat="1" ht="7" customHeight="1">
      <c r="B5" s="187"/>
      <c r="C5" s="187"/>
      <c r="D5" s="187"/>
      <c r="E5" s="187"/>
      <c r="F5" s="187"/>
      <c r="G5" s="187"/>
      <c r="H5" s="187"/>
      <c r="I5" s="187"/>
      <c r="J5" s="187"/>
      <c r="K5" s="187"/>
      <c r="L5" s="187"/>
    </row>
    <row r="6" spans="1:12" s="23" customFormat="1" ht="10.5">
      <c r="B6" s="543" t="s">
        <v>398</v>
      </c>
      <c r="C6" s="82"/>
      <c r="D6" s="82"/>
      <c r="E6" s="82"/>
      <c r="F6" s="82"/>
      <c r="G6" s="338"/>
      <c r="H6" s="82"/>
      <c r="I6" s="82"/>
      <c r="J6" s="82"/>
      <c r="K6" s="82"/>
      <c r="L6" s="338"/>
    </row>
    <row r="7" spans="1:12" s="23" customFormat="1" ht="10.5">
      <c r="B7" s="544" t="s">
        <v>390</v>
      </c>
      <c r="C7" s="229">
        <v>434</v>
      </c>
      <c r="D7" s="229">
        <v>2036</v>
      </c>
      <c r="E7" s="229">
        <v>1927</v>
      </c>
      <c r="F7" s="229">
        <v>2490</v>
      </c>
      <c r="G7" s="339">
        <v>6887</v>
      </c>
      <c r="H7" s="229">
        <v>2539</v>
      </c>
      <c r="I7" s="229">
        <v>2123</v>
      </c>
      <c r="J7" s="229">
        <v>2060</v>
      </c>
      <c r="K7" s="229">
        <v>1995</v>
      </c>
      <c r="L7" s="339">
        <v>8717</v>
      </c>
    </row>
    <row r="8" spans="1:12" s="23" customFormat="1" ht="10">
      <c r="B8" s="517" t="s">
        <v>300</v>
      </c>
      <c r="C8" s="230"/>
      <c r="D8" s="230"/>
      <c r="E8" s="230"/>
      <c r="F8" s="230"/>
      <c r="G8" s="340"/>
      <c r="H8" s="230"/>
      <c r="I8" s="230"/>
      <c r="J8" s="230"/>
      <c r="K8" s="230"/>
      <c r="L8" s="340"/>
    </row>
    <row r="9" spans="1:12" s="101" customFormat="1" ht="11.25" customHeight="1">
      <c r="B9" s="545" t="s">
        <v>220</v>
      </c>
      <c r="C9" s="230">
        <v>-85</v>
      </c>
      <c r="D9" s="230">
        <v>-99</v>
      </c>
      <c r="E9" s="230">
        <v>-68</v>
      </c>
      <c r="F9" s="230">
        <v>-45</v>
      </c>
      <c r="G9" s="340">
        <v>-297</v>
      </c>
      <c r="H9" s="230">
        <v>-69</v>
      </c>
      <c r="I9" s="230">
        <v>-55</v>
      </c>
      <c r="J9" s="230">
        <v>-62</v>
      </c>
      <c r="K9" s="230">
        <v>-62</v>
      </c>
      <c r="L9" s="340">
        <v>-248</v>
      </c>
    </row>
    <row r="10" spans="1:12" s="101" customFormat="1" ht="10">
      <c r="B10" s="545" t="s">
        <v>301</v>
      </c>
      <c r="C10" s="230">
        <v>515</v>
      </c>
      <c r="D10" s="230">
        <v>508</v>
      </c>
      <c r="E10" s="230">
        <v>537</v>
      </c>
      <c r="F10" s="230">
        <v>550</v>
      </c>
      <c r="G10" s="340">
        <v>2110</v>
      </c>
      <c r="H10" s="230">
        <v>562</v>
      </c>
      <c r="I10" s="230">
        <v>581</v>
      </c>
      <c r="J10" s="230">
        <v>616</v>
      </c>
      <c r="K10" s="230">
        <v>662</v>
      </c>
      <c r="L10" s="340">
        <v>2421</v>
      </c>
    </row>
    <row r="11" spans="1:12" s="101" customFormat="1" ht="10">
      <c r="B11" s="545" t="s">
        <v>399</v>
      </c>
      <c r="C11" s="230">
        <v>41</v>
      </c>
      <c r="D11" s="230">
        <v>238</v>
      </c>
      <c r="E11" s="230">
        <v>-28</v>
      </c>
      <c r="F11" s="230">
        <v>36</v>
      </c>
      <c r="G11" s="340">
        <v>287</v>
      </c>
      <c r="H11" s="230">
        <v>-137</v>
      </c>
      <c r="I11" s="230">
        <v>45</v>
      </c>
      <c r="J11" s="230">
        <v>65</v>
      </c>
      <c r="K11" s="230">
        <v>-206</v>
      </c>
      <c r="L11" s="340">
        <v>-233</v>
      </c>
    </row>
    <row r="12" spans="1:12" s="101" customFormat="1" ht="10">
      <c r="B12" s="545" t="s">
        <v>303</v>
      </c>
      <c r="C12" s="230">
        <v>50</v>
      </c>
      <c r="D12" s="230">
        <v>78</v>
      </c>
      <c r="E12" s="230">
        <v>36</v>
      </c>
      <c r="F12" s="230">
        <v>55</v>
      </c>
      <c r="G12" s="340">
        <v>219</v>
      </c>
      <c r="H12" s="230">
        <v>50</v>
      </c>
      <c r="I12" s="230">
        <v>53</v>
      </c>
      <c r="J12" s="230">
        <v>52</v>
      </c>
      <c r="K12" s="230">
        <v>49</v>
      </c>
      <c r="L12" s="340">
        <v>204</v>
      </c>
    </row>
    <row r="13" spans="1:12" s="101" customFormat="1" ht="10">
      <c r="B13" s="545" t="s">
        <v>304</v>
      </c>
      <c r="C13" s="230"/>
      <c r="D13" s="230">
        <v>-5</v>
      </c>
      <c r="E13" s="230">
        <v>0</v>
      </c>
      <c r="F13" s="230">
        <v>0</v>
      </c>
      <c r="G13" s="340">
        <v>-5</v>
      </c>
      <c r="H13" s="230">
        <v>0</v>
      </c>
      <c r="I13" s="230">
        <v>-4</v>
      </c>
      <c r="J13" s="230">
        <v>0</v>
      </c>
      <c r="K13" s="230">
        <v>0</v>
      </c>
      <c r="L13" s="340">
        <v>-4</v>
      </c>
    </row>
    <row r="14" spans="1:12" s="23" customFormat="1" ht="10">
      <c r="B14" s="545" t="s">
        <v>305</v>
      </c>
      <c r="C14" s="230">
        <v>-43</v>
      </c>
      <c r="D14" s="230">
        <v>-1</v>
      </c>
      <c r="E14" s="230">
        <v>-2</v>
      </c>
      <c r="F14" s="230">
        <v>-253</v>
      </c>
      <c r="G14" s="340">
        <v>-299</v>
      </c>
      <c r="H14" s="230">
        <v>110</v>
      </c>
      <c r="I14" s="230">
        <v>93</v>
      </c>
      <c r="J14" s="230">
        <v>157</v>
      </c>
      <c r="K14" s="230">
        <v>189</v>
      </c>
      <c r="L14" s="340">
        <v>549</v>
      </c>
    </row>
    <row r="15" spans="1:12" s="23" customFormat="1" ht="9.75" customHeight="1">
      <c r="A15" s="156"/>
      <c r="B15" s="526" t="s">
        <v>456</v>
      </c>
      <c r="C15" s="231">
        <v>7</v>
      </c>
      <c r="D15" s="231">
        <v>4</v>
      </c>
      <c r="E15" s="231">
        <v>2</v>
      </c>
      <c r="F15" s="231">
        <v>-158</v>
      </c>
      <c r="G15" s="342">
        <v>-145</v>
      </c>
      <c r="H15" s="231">
        <v>2</v>
      </c>
      <c r="I15" s="231">
        <v>13</v>
      </c>
      <c r="J15" s="231">
        <v>50</v>
      </c>
      <c r="K15" s="231">
        <v>104</v>
      </c>
      <c r="L15" s="342">
        <v>169</v>
      </c>
    </row>
    <row r="16" spans="1:12" s="23" customFormat="1" ht="10">
      <c r="B16" s="545" t="s">
        <v>306</v>
      </c>
      <c r="C16" s="230">
        <v>30</v>
      </c>
      <c r="D16" s="230">
        <v>19</v>
      </c>
      <c r="E16" s="230">
        <v>79</v>
      </c>
      <c r="F16" s="230">
        <v>202</v>
      </c>
      <c r="G16" s="340">
        <v>330</v>
      </c>
      <c r="H16" s="230">
        <v>71</v>
      </c>
      <c r="I16" s="230">
        <v>62</v>
      </c>
      <c r="J16" s="230">
        <v>86</v>
      </c>
      <c r="K16" s="230">
        <v>126</v>
      </c>
      <c r="L16" s="340">
        <v>345</v>
      </c>
    </row>
    <row r="17" spans="1:12" s="23" customFormat="1" ht="10.5">
      <c r="A17" s="156"/>
      <c r="B17" s="546" t="s">
        <v>307</v>
      </c>
      <c r="C17" s="232">
        <v>1766</v>
      </c>
      <c r="D17" s="232">
        <v>-713</v>
      </c>
      <c r="E17" s="232">
        <v>204</v>
      </c>
      <c r="F17" s="232">
        <v>-441</v>
      </c>
      <c r="G17" s="341">
        <v>816</v>
      </c>
      <c r="H17" s="232">
        <v>-1735</v>
      </c>
      <c r="I17" s="232">
        <v>1317</v>
      </c>
      <c r="J17" s="232">
        <v>-267</v>
      </c>
      <c r="K17" s="232">
        <v>-1282</v>
      </c>
      <c r="L17" s="341">
        <v>-1967</v>
      </c>
    </row>
    <row r="18" spans="1:12" s="23" customFormat="1" ht="10.5">
      <c r="A18" s="156"/>
      <c r="B18" s="547" t="s">
        <v>308</v>
      </c>
      <c r="C18" s="231">
        <v>1477</v>
      </c>
      <c r="D18" s="231">
        <v>-1295</v>
      </c>
      <c r="E18" s="231">
        <v>172</v>
      </c>
      <c r="F18" s="231">
        <v>-641</v>
      </c>
      <c r="G18" s="342">
        <v>-287</v>
      </c>
      <c r="H18" s="231">
        <v>-930</v>
      </c>
      <c r="I18" s="231">
        <v>915</v>
      </c>
      <c r="J18" s="231">
        <v>-266</v>
      </c>
      <c r="K18" s="231">
        <v>-1164</v>
      </c>
      <c r="L18" s="342">
        <v>-1445</v>
      </c>
    </row>
    <row r="19" spans="1:12" s="23" customFormat="1" ht="10.5">
      <c r="A19" s="156"/>
      <c r="B19" s="547" t="s">
        <v>309</v>
      </c>
      <c r="C19" s="231">
        <v>32</v>
      </c>
      <c r="D19" s="231">
        <v>-930</v>
      </c>
      <c r="E19" s="231">
        <v>158</v>
      </c>
      <c r="F19" s="231">
        <v>-939</v>
      </c>
      <c r="G19" s="342">
        <v>-1679</v>
      </c>
      <c r="H19" s="231">
        <v>-72</v>
      </c>
      <c r="I19" s="231">
        <v>20</v>
      </c>
      <c r="J19" s="231">
        <v>-1472</v>
      </c>
      <c r="K19" s="231">
        <v>-55</v>
      </c>
      <c r="L19" s="342">
        <v>-1579</v>
      </c>
    </row>
    <row r="20" spans="1:12" s="23" customFormat="1" ht="10.5">
      <c r="A20" s="156"/>
      <c r="B20" s="547" t="s">
        <v>310</v>
      </c>
      <c r="C20" s="231">
        <v>257</v>
      </c>
      <c r="D20" s="231">
        <v>1512</v>
      </c>
      <c r="E20" s="231">
        <v>-126</v>
      </c>
      <c r="F20" s="231">
        <v>1139</v>
      </c>
      <c r="G20" s="342">
        <v>2782</v>
      </c>
      <c r="H20" s="231">
        <v>-733</v>
      </c>
      <c r="I20" s="231">
        <v>382</v>
      </c>
      <c r="J20" s="231">
        <v>1471</v>
      </c>
      <c r="K20" s="231">
        <v>-63</v>
      </c>
      <c r="L20" s="342">
        <v>1057</v>
      </c>
    </row>
    <row r="21" spans="1:12" s="23" customFormat="1" ht="10.5">
      <c r="A21" s="156"/>
      <c r="B21" s="545" t="s">
        <v>453</v>
      </c>
      <c r="C21" s="230">
        <v>307</v>
      </c>
      <c r="D21" s="230">
        <v>-259</v>
      </c>
      <c r="E21" s="230">
        <v>-445</v>
      </c>
      <c r="F21" s="230">
        <v>16</v>
      </c>
      <c r="G21" s="340">
        <v>-381</v>
      </c>
      <c r="H21" s="230">
        <v>11</v>
      </c>
      <c r="I21" s="230">
        <v>-531</v>
      </c>
      <c r="J21" s="230">
        <v>549</v>
      </c>
      <c r="K21" s="230">
        <v>-160</v>
      </c>
      <c r="L21" s="340">
        <v>-131</v>
      </c>
    </row>
    <row r="22" spans="1:12" s="23" customFormat="1" ht="10.5">
      <c r="A22" s="156"/>
      <c r="B22" s="547" t="s">
        <v>452</v>
      </c>
      <c r="C22" s="231">
        <f>-5+298</f>
        <v>293</v>
      </c>
      <c r="D22" s="231">
        <v>-298</v>
      </c>
      <c r="E22" s="231">
        <v>0</v>
      </c>
      <c r="F22" s="231">
        <v>0</v>
      </c>
      <c r="G22" s="342">
        <v>0</v>
      </c>
      <c r="H22" s="231">
        <f>-275+475</f>
        <v>200</v>
      </c>
      <c r="I22" s="231">
        <f>-475</f>
        <v>-475</v>
      </c>
      <c r="J22" s="231">
        <v>493</v>
      </c>
      <c r="K22" s="230">
        <v>4</v>
      </c>
      <c r="L22" s="340">
        <v>222</v>
      </c>
    </row>
    <row r="23" spans="1:12" s="23" customFormat="1" ht="10.5">
      <c r="A23" s="156"/>
      <c r="B23" s="547" t="s">
        <v>455</v>
      </c>
      <c r="C23" s="231">
        <v>-51</v>
      </c>
      <c r="D23" s="231">
        <v>-43</v>
      </c>
      <c r="E23" s="231">
        <v>-65</v>
      </c>
      <c r="F23" s="231">
        <v>-81</v>
      </c>
      <c r="G23" s="342">
        <v>-240</v>
      </c>
      <c r="H23" s="231">
        <v>-70</v>
      </c>
      <c r="I23" s="231">
        <v>-59</v>
      </c>
      <c r="J23" s="231">
        <v>-85</v>
      </c>
      <c r="K23" s="230">
        <v>-96</v>
      </c>
      <c r="L23" s="340">
        <v>-310</v>
      </c>
    </row>
    <row r="24" spans="1:12" s="23" customFormat="1" ht="11" thickBot="1">
      <c r="A24" s="156"/>
      <c r="B24" s="517" t="s">
        <v>312</v>
      </c>
      <c r="C24" s="230">
        <v>-88</v>
      </c>
      <c r="D24" s="230">
        <v>-38</v>
      </c>
      <c r="E24" s="230">
        <v>-143</v>
      </c>
      <c r="F24" s="230">
        <v>-67</v>
      </c>
      <c r="G24" s="340">
        <v>-336</v>
      </c>
      <c r="H24" s="230">
        <v>-729</v>
      </c>
      <c r="I24" s="230">
        <v>-191</v>
      </c>
      <c r="J24" s="230">
        <v>-253</v>
      </c>
      <c r="K24" s="230">
        <v>-430</v>
      </c>
      <c r="L24" s="340">
        <v>-1603</v>
      </c>
    </row>
    <row r="25" spans="1:12" s="23" customFormat="1" ht="11" thickBot="1">
      <c r="A25" s="156"/>
      <c r="B25" s="548" t="s">
        <v>419</v>
      </c>
      <c r="C25" s="233">
        <v>2927</v>
      </c>
      <c r="D25" s="233">
        <v>1764</v>
      </c>
      <c r="E25" s="233">
        <v>2097</v>
      </c>
      <c r="F25" s="233">
        <v>2543</v>
      </c>
      <c r="G25" s="292">
        <v>9331</v>
      </c>
      <c r="H25" s="233">
        <v>673</v>
      </c>
      <c r="I25" s="233">
        <v>3493</v>
      </c>
      <c r="J25" s="233">
        <v>3003</v>
      </c>
      <c r="K25" s="233">
        <v>881</v>
      </c>
      <c r="L25" s="292">
        <v>8050</v>
      </c>
    </row>
    <row r="26" spans="1:12" s="23" customFormat="1" ht="10.5">
      <c r="A26" s="156"/>
      <c r="B26" s="543" t="s">
        <v>400</v>
      </c>
      <c r="C26" s="230"/>
      <c r="D26" s="230"/>
      <c r="E26" s="230"/>
      <c r="F26" s="230"/>
      <c r="G26" s="340"/>
      <c r="H26" s="230"/>
      <c r="I26" s="230"/>
      <c r="J26" s="230"/>
      <c r="K26" s="230"/>
      <c r="L26" s="340"/>
    </row>
    <row r="27" spans="1:12" s="23" customFormat="1" ht="12.75" customHeight="1">
      <c r="A27" s="156"/>
      <c r="B27" s="523" t="s">
        <v>315</v>
      </c>
      <c r="C27" s="230">
        <v>-1533</v>
      </c>
      <c r="D27" s="230">
        <v>-1271</v>
      </c>
      <c r="E27" s="230">
        <v>-1149</v>
      </c>
      <c r="F27" s="230">
        <v>-1080</v>
      </c>
      <c r="G27" s="340">
        <v>-5033</v>
      </c>
      <c r="H27" s="230">
        <v>-889</v>
      </c>
      <c r="I27" s="230">
        <v>-1112</v>
      </c>
      <c r="J27" s="230">
        <v>-879</v>
      </c>
      <c r="K27" s="230">
        <v>-1159</v>
      </c>
      <c r="L27" s="340">
        <v>-4039</v>
      </c>
    </row>
    <row r="28" spans="1:12" s="23" customFormat="1" ht="10.5">
      <c r="A28" s="156"/>
      <c r="B28" s="523" t="s">
        <v>413</v>
      </c>
      <c r="C28" s="230">
        <v>0</v>
      </c>
      <c r="D28" s="230">
        <v>-2</v>
      </c>
      <c r="E28" s="230">
        <v>0</v>
      </c>
      <c r="F28" s="230">
        <v>0</v>
      </c>
      <c r="G28" s="340">
        <v>-2</v>
      </c>
      <c r="H28" s="230">
        <v>0</v>
      </c>
      <c r="I28" s="230">
        <v>0</v>
      </c>
      <c r="J28" s="230">
        <v>0</v>
      </c>
      <c r="K28" s="230">
        <v>-3</v>
      </c>
      <c r="L28" s="340">
        <v>-3</v>
      </c>
    </row>
    <row r="29" spans="1:12" s="23" customFormat="1" ht="10.5">
      <c r="A29" s="156"/>
      <c r="B29" s="517" t="s">
        <v>316</v>
      </c>
      <c r="C29" s="230">
        <v>61</v>
      </c>
      <c r="D29" s="230">
        <v>22</v>
      </c>
      <c r="E29" s="230">
        <v>10</v>
      </c>
      <c r="F29" s="230">
        <v>48</v>
      </c>
      <c r="G29" s="340">
        <v>141</v>
      </c>
      <c r="H29" s="230">
        <v>50</v>
      </c>
      <c r="I29" s="230">
        <v>18</v>
      </c>
      <c r="J29" s="230">
        <v>17</v>
      </c>
      <c r="K29" s="230">
        <v>20</v>
      </c>
      <c r="L29" s="340">
        <v>105</v>
      </c>
    </row>
    <row r="30" spans="1:12" s="23" customFormat="1" ht="10.5">
      <c r="A30" s="156"/>
      <c r="B30" s="517" t="s">
        <v>401</v>
      </c>
      <c r="C30" s="230">
        <v>71</v>
      </c>
      <c r="D30" s="230">
        <v>3</v>
      </c>
      <c r="E30" s="230">
        <v>0</v>
      </c>
      <c r="F30" s="230">
        <v>3</v>
      </c>
      <c r="G30" s="340">
        <v>77</v>
      </c>
      <c r="H30" s="230">
        <v>0</v>
      </c>
      <c r="I30" s="230">
        <v>0</v>
      </c>
      <c r="J30" s="230">
        <v>0</v>
      </c>
      <c r="K30" s="230">
        <v>0</v>
      </c>
      <c r="L30" s="340">
        <v>0</v>
      </c>
    </row>
    <row r="31" spans="1:12" s="23" customFormat="1" ht="10.5">
      <c r="A31" s="156"/>
      <c r="B31" s="517" t="s">
        <v>323</v>
      </c>
      <c r="C31" s="230">
        <v>0</v>
      </c>
      <c r="D31" s="230">
        <v>182</v>
      </c>
      <c r="E31" s="230">
        <v>5</v>
      </c>
      <c r="F31" s="230">
        <v>130</v>
      </c>
      <c r="G31" s="340">
        <v>317</v>
      </c>
      <c r="H31" s="230">
        <v>0</v>
      </c>
      <c r="I31" s="230">
        <v>177</v>
      </c>
      <c r="J31" s="230">
        <v>0</v>
      </c>
      <c r="K31" s="230">
        <v>75</v>
      </c>
      <c r="L31" s="340">
        <v>252</v>
      </c>
    </row>
    <row r="32" spans="1:12" s="23" customFormat="1" ht="10.5">
      <c r="A32" s="156"/>
      <c r="B32" s="517" t="s">
        <v>454</v>
      </c>
      <c r="C32" s="230">
        <v>-1</v>
      </c>
      <c r="D32" s="230">
        <v>9</v>
      </c>
      <c r="E32" s="230">
        <v>-7</v>
      </c>
      <c r="F32" s="230">
        <v>59</v>
      </c>
      <c r="G32" s="340">
        <v>60</v>
      </c>
      <c r="H32" s="230">
        <v>-64</v>
      </c>
      <c r="I32" s="230">
        <v>-25</v>
      </c>
      <c r="J32" s="230">
        <v>-78</v>
      </c>
      <c r="K32" s="230">
        <v>-67</v>
      </c>
      <c r="L32" s="340">
        <v>-234</v>
      </c>
    </row>
    <row r="33" spans="1:12" s="23" customFormat="1" ht="11" thickBot="1">
      <c r="A33" s="156"/>
      <c r="B33" s="517" t="s">
        <v>129</v>
      </c>
      <c r="C33" s="230">
        <v>3</v>
      </c>
      <c r="D33" s="230">
        <v>1</v>
      </c>
      <c r="E33" s="230">
        <v>-1</v>
      </c>
      <c r="F33" s="230">
        <v>1</v>
      </c>
      <c r="G33" s="340">
        <v>4</v>
      </c>
      <c r="H33" s="230">
        <v>-4</v>
      </c>
      <c r="I33" s="230">
        <v>2</v>
      </c>
      <c r="J33" s="230">
        <v>1</v>
      </c>
      <c r="K33" s="230">
        <v>-5</v>
      </c>
      <c r="L33" s="340">
        <v>-6</v>
      </c>
    </row>
    <row r="34" spans="1:12" s="23" customFormat="1" ht="11" thickBot="1">
      <c r="A34" s="156"/>
      <c r="B34" s="548" t="s">
        <v>325</v>
      </c>
      <c r="C34" s="233">
        <v>-1399</v>
      </c>
      <c r="D34" s="233">
        <v>-1056</v>
      </c>
      <c r="E34" s="233">
        <v>-1142</v>
      </c>
      <c r="F34" s="233">
        <v>-839</v>
      </c>
      <c r="G34" s="292">
        <v>-4436</v>
      </c>
      <c r="H34" s="233">
        <v>-907</v>
      </c>
      <c r="I34" s="233">
        <v>-940</v>
      </c>
      <c r="J34" s="233">
        <v>-939</v>
      </c>
      <c r="K34" s="233">
        <v>-1139</v>
      </c>
      <c r="L34" s="292">
        <v>-3925</v>
      </c>
    </row>
    <row r="35" spans="1:12" s="23" customFormat="1" ht="10.5">
      <c r="A35" s="156"/>
      <c r="B35" s="543" t="s">
        <v>326</v>
      </c>
      <c r="C35" s="234"/>
      <c r="D35" s="234"/>
      <c r="E35" s="234"/>
      <c r="F35" s="234"/>
      <c r="G35" s="343"/>
      <c r="H35" s="234"/>
      <c r="I35" s="234"/>
      <c r="J35" s="234"/>
      <c r="K35" s="234"/>
      <c r="L35" s="343"/>
    </row>
    <row r="36" spans="1:12" s="23" customFormat="1" ht="10.5">
      <c r="A36" s="156"/>
      <c r="B36" s="517" t="s">
        <v>327</v>
      </c>
      <c r="C36" s="230">
        <v>2130</v>
      </c>
      <c r="D36" s="230">
        <v>1985</v>
      </c>
      <c r="E36" s="230">
        <v>35</v>
      </c>
      <c r="F36" s="230">
        <v>44</v>
      </c>
      <c r="G36" s="340">
        <v>3586</v>
      </c>
      <c r="H36" s="230">
        <v>19</v>
      </c>
      <c r="I36" s="230">
        <v>223</v>
      </c>
      <c r="J36" s="230">
        <v>132</v>
      </c>
      <c r="K36" s="230">
        <v>2</v>
      </c>
      <c r="L36" s="340">
        <v>6</v>
      </c>
    </row>
    <row r="37" spans="1:12" s="23" customFormat="1" ht="10.5">
      <c r="A37" s="156"/>
      <c r="B37" s="517" t="s">
        <v>414</v>
      </c>
      <c r="C37" s="230"/>
      <c r="D37" s="230">
        <v>3258</v>
      </c>
      <c r="E37" s="230">
        <v>0</v>
      </c>
      <c r="F37" s="230">
        <v>0</v>
      </c>
      <c r="G37" s="340">
        <v>3258</v>
      </c>
      <c r="H37" s="230">
        <v>0</v>
      </c>
      <c r="I37" s="230">
        <v>0</v>
      </c>
      <c r="J37" s="230">
        <v>0</v>
      </c>
      <c r="K37" s="230">
        <v>400</v>
      </c>
      <c r="L37" s="340">
        <v>400</v>
      </c>
    </row>
    <row r="38" spans="1:12" s="23" customFormat="1" ht="10.5">
      <c r="A38" s="156"/>
      <c r="B38" s="549" t="s">
        <v>402</v>
      </c>
      <c r="C38" s="230">
        <v>-2383</v>
      </c>
      <c r="D38" s="230">
        <v>-5316</v>
      </c>
      <c r="E38" s="230">
        <v>-229</v>
      </c>
      <c r="F38" s="230">
        <v>-623</v>
      </c>
      <c r="G38" s="340">
        <v>-7943</v>
      </c>
      <c r="H38" s="230">
        <v>-785</v>
      </c>
      <c r="I38" s="230">
        <v>-229</v>
      </c>
      <c r="J38" s="230">
        <v>-177</v>
      </c>
      <c r="K38" s="230">
        <v>-67</v>
      </c>
      <c r="L38" s="340">
        <v>-888</v>
      </c>
    </row>
    <row r="39" spans="1:12" s="23" customFormat="1" ht="10.5">
      <c r="A39" s="156"/>
      <c r="B39" s="549" t="s">
        <v>451</v>
      </c>
      <c r="C39" s="230">
        <v>0</v>
      </c>
      <c r="D39" s="230">
        <v>0</v>
      </c>
      <c r="E39" s="230">
        <v>0</v>
      </c>
      <c r="F39" s="230">
        <v>0</v>
      </c>
      <c r="G39" s="340">
        <v>0</v>
      </c>
      <c r="H39" s="230">
        <v>0</v>
      </c>
      <c r="I39" s="230">
        <v>-400</v>
      </c>
      <c r="J39" s="230">
        <v>0</v>
      </c>
      <c r="K39" s="230">
        <v>-300</v>
      </c>
      <c r="L39" s="340">
        <v>-700</v>
      </c>
    </row>
    <row r="40" spans="1:12" s="23" customFormat="1" ht="10.5">
      <c r="A40" s="156"/>
      <c r="B40" s="517" t="s">
        <v>403</v>
      </c>
      <c r="C40" s="230">
        <v>-52</v>
      </c>
      <c r="D40" s="230">
        <v>-99</v>
      </c>
      <c r="E40" s="230">
        <v>-38</v>
      </c>
      <c r="F40" s="230">
        <v>-34</v>
      </c>
      <c r="G40" s="340">
        <v>-223</v>
      </c>
      <c r="H40" s="230">
        <v>-34</v>
      </c>
      <c r="I40" s="230">
        <v>-156</v>
      </c>
      <c r="J40" s="230">
        <v>-24</v>
      </c>
      <c r="K40" s="230">
        <v>-20</v>
      </c>
      <c r="L40" s="340">
        <v>-234</v>
      </c>
    </row>
    <row r="41" spans="1:12" s="23" customFormat="1" ht="10.5">
      <c r="A41" s="156"/>
      <c r="B41" s="517" t="s">
        <v>420</v>
      </c>
      <c r="C41" s="230"/>
      <c r="D41" s="230"/>
      <c r="E41" s="230">
        <v>-909</v>
      </c>
      <c r="F41" s="230">
        <v>-3</v>
      </c>
      <c r="G41" s="340">
        <v>-912</v>
      </c>
      <c r="H41" s="230">
        <v>0</v>
      </c>
      <c r="I41" s="230">
        <v>0</v>
      </c>
      <c r="J41" s="230">
        <v>-1376</v>
      </c>
      <c r="K41" s="230">
        <v>-8</v>
      </c>
      <c r="L41" s="340">
        <v>-1384</v>
      </c>
    </row>
    <row r="42" spans="1:12" s="81" customFormat="1" ht="10">
      <c r="A42" s="562"/>
      <c r="B42" s="563" t="s">
        <v>253</v>
      </c>
      <c r="C42" s="231"/>
      <c r="D42" s="231"/>
      <c r="E42" s="231">
        <v>-855</v>
      </c>
      <c r="F42" s="231">
        <v>0</v>
      </c>
      <c r="G42" s="342">
        <v>-855</v>
      </c>
      <c r="H42" s="231">
        <v>0</v>
      </c>
      <c r="I42" s="231">
        <v>0</v>
      </c>
      <c r="J42" s="231">
        <v>-1283</v>
      </c>
      <c r="K42" s="231">
        <v>0</v>
      </c>
      <c r="L42" s="342">
        <v>-1283</v>
      </c>
    </row>
    <row r="43" spans="1:12" s="81" customFormat="1" ht="10">
      <c r="A43" s="562"/>
      <c r="B43" s="563" t="s">
        <v>254</v>
      </c>
      <c r="C43" s="231"/>
      <c r="D43" s="231"/>
      <c r="E43" s="231">
        <v>-54</v>
      </c>
      <c r="F43" s="231">
        <v>-3</v>
      </c>
      <c r="G43" s="342">
        <v>-57</v>
      </c>
      <c r="H43" s="231">
        <v>0</v>
      </c>
      <c r="I43" s="231">
        <v>0</v>
      </c>
      <c r="J43" s="231">
        <v>-93</v>
      </c>
      <c r="K43" s="231">
        <v>-8</v>
      </c>
      <c r="L43" s="342">
        <v>-101</v>
      </c>
    </row>
    <row r="44" spans="1:12" s="23" customFormat="1" ht="10.5">
      <c r="A44" s="156"/>
      <c r="B44" s="517" t="s">
        <v>333</v>
      </c>
      <c r="C44" s="230">
        <v>-7</v>
      </c>
      <c r="D44" s="230">
        <v>-8</v>
      </c>
      <c r="E44" s="230">
        <v>-6</v>
      </c>
      <c r="F44" s="230">
        <v>-7</v>
      </c>
      <c r="G44" s="340">
        <v>-28</v>
      </c>
      <c r="H44" s="230">
        <v>-7</v>
      </c>
      <c r="I44" s="230">
        <v>-7</v>
      </c>
      <c r="J44" s="230">
        <v>-7</v>
      </c>
      <c r="K44" s="230">
        <v>-7</v>
      </c>
      <c r="L44" s="340">
        <v>-28</v>
      </c>
    </row>
    <row r="45" spans="1:12" s="23" customFormat="1" ht="11" thickBot="1">
      <c r="A45" s="156"/>
      <c r="B45" s="517" t="s">
        <v>129</v>
      </c>
      <c r="C45" s="230">
        <v>1</v>
      </c>
      <c r="D45" s="230">
        <v>-7</v>
      </c>
      <c r="E45" s="230">
        <v>-5</v>
      </c>
      <c r="F45" s="230">
        <v>63</v>
      </c>
      <c r="G45" s="340">
        <v>52</v>
      </c>
      <c r="H45" s="230">
        <v>-1</v>
      </c>
      <c r="I45" s="230">
        <v>0</v>
      </c>
      <c r="J45" s="230">
        <v>-2</v>
      </c>
      <c r="K45" s="230">
        <v>-1</v>
      </c>
      <c r="L45" s="340">
        <v>-4</v>
      </c>
    </row>
    <row r="46" spans="1:12" s="23" customFormat="1" ht="11" thickBot="1">
      <c r="A46" s="156"/>
      <c r="B46" s="548" t="s">
        <v>421</v>
      </c>
      <c r="C46" s="233">
        <v>-311</v>
      </c>
      <c r="D46" s="233">
        <v>-187</v>
      </c>
      <c r="E46" s="233">
        <v>-1152</v>
      </c>
      <c r="F46" s="233">
        <v>-560</v>
      </c>
      <c r="G46" s="292">
        <v>-2210</v>
      </c>
      <c r="H46" s="233">
        <v>-808</v>
      </c>
      <c r="I46" s="233">
        <v>-569</v>
      </c>
      <c r="J46" s="233">
        <v>-1454</v>
      </c>
      <c r="K46" s="233">
        <v>-1</v>
      </c>
      <c r="L46" s="292">
        <v>-2832</v>
      </c>
    </row>
    <row r="47" spans="1:12" s="23" customFormat="1" ht="10.5">
      <c r="A47" s="156"/>
      <c r="B47" s="550"/>
      <c r="C47" s="235"/>
      <c r="D47" s="235"/>
      <c r="E47" s="235"/>
      <c r="F47" s="235"/>
      <c r="G47" s="344"/>
      <c r="H47" s="235"/>
      <c r="I47" s="235"/>
      <c r="J47" s="235"/>
      <c r="K47" s="235"/>
      <c r="L47" s="344"/>
    </row>
    <row r="48" spans="1:12" s="23" customFormat="1" ht="12" customHeight="1">
      <c r="A48" s="156"/>
      <c r="B48" s="544" t="s">
        <v>404</v>
      </c>
      <c r="C48" s="229">
        <v>1217</v>
      </c>
      <c r="D48" s="229">
        <v>521</v>
      </c>
      <c r="E48" s="229">
        <v>-197</v>
      </c>
      <c r="F48" s="229">
        <v>1144</v>
      </c>
      <c r="G48" s="339">
        <v>2685</v>
      </c>
      <c r="H48" s="229">
        <v>-1042</v>
      </c>
      <c r="I48" s="229">
        <v>1984</v>
      </c>
      <c r="J48" s="229">
        <v>610</v>
      </c>
      <c r="K48" s="229">
        <v>-259</v>
      </c>
      <c r="L48" s="339">
        <v>1293</v>
      </c>
    </row>
    <row r="49" spans="1:12" s="23" customFormat="1" ht="10.5">
      <c r="A49" s="156"/>
      <c r="B49" s="551" t="s">
        <v>338</v>
      </c>
      <c r="C49" s="232">
        <v>-98</v>
      </c>
      <c r="D49" s="232">
        <v>106</v>
      </c>
      <c r="E49" s="232">
        <v>-39</v>
      </c>
      <c r="F49" s="232">
        <v>70</v>
      </c>
      <c r="G49" s="341">
        <v>39</v>
      </c>
      <c r="H49" s="232">
        <v>-214</v>
      </c>
      <c r="I49" s="232">
        <v>33</v>
      </c>
      <c r="J49" s="232">
        <v>90</v>
      </c>
      <c r="K49" s="232">
        <v>-30</v>
      </c>
      <c r="L49" s="341">
        <v>-121</v>
      </c>
    </row>
    <row r="50" spans="1:12" s="23" customFormat="1" ht="10.5">
      <c r="A50" s="156"/>
      <c r="B50" s="551" t="s">
        <v>339</v>
      </c>
      <c r="C50" s="232">
        <v>2348</v>
      </c>
      <c r="D50" s="232">
        <v>3467</v>
      </c>
      <c r="E50" s="232">
        <v>4094</v>
      </c>
      <c r="F50" s="232">
        <v>3858</v>
      </c>
      <c r="G50" s="341">
        <v>2348</v>
      </c>
      <c r="H50" s="232">
        <v>5072</v>
      </c>
      <c r="I50" s="232">
        <v>3816</v>
      </c>
      <c r="J50" s="232">
        <v>5833</v>
      </c>
      <c r="K50" s="232">
        <v>6533</v>
      </c>
      <c r="L50" s="341">
        <v>5072</v>
      </c>
    </row>
    <row r="51" spans="1:12" s="23" customFormat="1" ht="11" thickBot="1">
      <c r="A51" s="156"/>
      <c r="B51" s="552"/>
      <c r="C51" s="236"/>
      <c r="D51" s="236"/>
      <c r="E51" s="236"/>
      <c r="F51" s="236"/>
      <c r="G51" s="345"/>
      <c r="H51" s="236"/>
      <c r="I51" s="236"/>
      <c r="J51" s="236"/>
      <c r="K51" s="236"/>
      <c r="L51" s="345"/>
    </row>
    <row r="52" spans="1:12" s="23" customFormat="1" ht="11" thickBot="1">
      <c r="A52" s="156"/>
      <c r="B52" s="548" t="s">
        <v>340</v>
      </c>
      <c r="C52" s="233">
        <v>3467</v>
      </c>
      <c r="D52" s="233">
        <v>4094</v>
      </c>
      <c r="E52" s="233">
        <v>3858</v>
      </c>
      <c r="F52" s="233">
        <v>5072</v>
      </c>
      <c r="G52" s="292">
        <v>5072</v>
      </c>
      <c r="H52" s="233">
        <v>3816</v>
      </c>
      <c r="I52" s="233">
        <v>5833</v>
      </c>
      <c r="J52" s="233">
        <v>6533</v>
      </c>
      <c r="K52" s="233">
        <v>6244</v>
      </c>
      <c r="L52" s="292">
        <v>6244</v>
      </c>
    </row>
    <row r="53" spans="1:12" s="23" customFormat="1" ht="10.5">
      <c r="A53" s="156"/>
      <c r="B53" s="118"/>
      <c r="C53" s="49"/>
      <c r="D53" s="49"/>
      <c r="E53" s="49"/>
      <c r="F53" s="49"/>
      <c r="G53" s="49"/>
      <c r="H53" s="49"/>
      <c r="I53" s="49"/>
      <c r="J53" s="49"/>
      <c r="K53" s="49"/>
      <c r="L53" s="49"/>
    </row>
    <row r="54" spans="1:12" s="23" customFormat="1" ht="10.5">
      <c r="A54" s="156"/>
      <c r="B54" s="118"/>
      <c r="C54" s="290"/>
      <c r="D54" s="290"/>
      <c r="E54" s="290"/>
      <c r="F54" s="290"/>
      <c r="G54" s="290"/>
      <c r="H54" s="290"/>
      <c r="I54" s="290"/>
      <c r="J54" s="290"/>
      <c r="K54" s="290"/>
      <c r="L54" s="290"/>
    </row>
    <row r="55" spans="1:12" s="23" customFormat="1" ht="10.5">
      <c r="A55" s="156"/>
      <c r="B55" s="118"/>
      <c r="C55" s="71"/>
      <c r="D55" s="71"/>
      <c r="E55" s="71"/>
      <c r="F55" s="71"/>
      <c r="G55" s="71"/>
      <c r="H55" s="71"/>
      <c r="I55" s="71"/>
      <c r="J55" s="71"/>
      <c r="K55" s="71"/>
      <c r="L55" s="71"/>
    </row>
    <row r="56" spans="1:12" s="23" customFormat="1" ht="10.5">
      <c r="A56" s="156"/>
      <c r="B56" s="118"/>
      <c r="C56" s="71"/>
      <c r="D56" s="71"/>
      <c r="E56" s="71"/>
      <c r="F56" s="71"/>
      <c r="G56" s="71"/>
      <c r="H56" s="71"/>
      <c r="I56" s="71"/>
      <c r="J56" s="71"/>
      <c r="K56" s="71"/>
      <c r="L56" s="71"/>
    </row>
    <row r="57" spans="1:12" s="23" customFormat="1" ht="10.5">
      <c r="A57" s="156"/>
      <c r="B57" s="121"/>
      <c r="C57" s="77"/>
      <c r="D57" s="77"/>
      <c r="E57" s="77"/>
      <c r="F57" s="77"/>
      <c r="G57" s="77"/>
      <c r="H57" s="77"/>
      <c r="I57" s="77"/>
      <c r="J57" s="77"/>
      <c r="K57" s="77"/>
      <c r="L57" s="77"/>
    </row>
    <row r="58" spans="1:12" s="23" customFormat="1" ht="10.5">
      <c r="A58" s="156"/>
      <c r="B58" s="121"/>
      <c r="C58" s="77"/>
      <c r="D58" s="77"/>
      <c r="E58" s="77"/>
      <c r="F58" s="77"/>
      <c r="G58" s="77"/>
      <c r="H58" s="77"/>
      <c r="I58" s="77"/>
      <c r="J58" s="77"/>
      <c r="K58" s="77"/>
      <c r="L58" s="77"/>
    </row>
    <row r="59" spans="1:12" s="23" customFormat="1" ht="10.5">
      <c r="A59" s="156"/>
      <c r="B59" s="121"/>
      <c r="C59" s="77"/>
      <c r="D59" s="77"/>
      <c r="E59" s="77"/>
      <c r="F59" s="77"/>
      <c r="G59" s="77"/>
      <c r="H59" s="77"/>
      <c r="I59" s="77"/>
      <c r="J59" s="77"/>
      <c r="K59" s="77"/>
      <c r="L59" s="77"/>
    </row>
    <row r="60" spans="1:12" s="149" customFormat="1" ht="10">
      <c r="A60" s="158"/>
      <c r="B60" s="121"/>
      <c r="C60" s="77"/>
      <c r="D60" s="77"/>
      <c r="E60" s="77"/>
      <c r="F60" s="77"/>
      <c r="G60" s="77"/>
      <c r="H60" s="77"/>
      <c r="I60" s="77"/>
      <c r="J60" s="77"/>
      <c r="K60" s="77"/>
      <c r="L60" s="77"/>
    </row>
    <row r="61" spans="1:12" s="23" customFormat="1" ht="10.5">
      <c r="A61" s="156"/>
      <c r="B61" s="121"/>
      <c r="C61" s="77"/>
      <c r="D61" s="77"/>
      <c r="E61" s="77"/>
      <c r="F61" s="77"/>
      <c r="G61" s="77"/>
      <c r="H61" s="77"/>
      <c r="I61" s="77"/>
      <c r="J61" s="77"/>
      <c r="K61" s="77"/>
      <c r="L61" s="77"/>
    </row>
    <row r="62" spans="1:12" s="23" customFormat="1" ht="10">
      <c r="A62" s="222"/>
      <c r="B62" s="121"/>
      <c r="C62" s="77"/>
      <c r="D62" s="77"/>
      <c r="E62" s="77"/>
      <c r="F62" s="77"/>
      <c r="G62" s="77"/>
      <c r="H62" s="77"/>
      <c r="I62" s="77"/>
      <c r="J62" s="77"/>
      <c r="K62" s="77"/>
      <c r="L62" s="77"/>
    </row>
    <row r="63" spans="1:12" s="23" customFormat="1" ht="10">
      <c r="A63" s="222"/>
      <c r="B63" s="121"/>
      <c r="C63" s="77"/>
      <c r="D63" s="77"/>
      <c r="E63" s="77"/>
      <c r="F63" s="77"/>
      <c r="G63" s="77"/>
      <c r="H63" s="77"/>
      <c r="I63" s="77"/>
      <c r="J63" s="77"/>
      <c r="K63" s="77"/>
      <c r="L63" s="77"/>
    </row>
    <row r="64" spans="1:12" s="149" customFormat="1" ht="10">
      <c r="A64" s="158"/>
      <c r="B64" s="121"/>
      <c r="C64" s="77"/>
      <c r="D64" s="77"/>
      <c r="E64" s="77"/>
      <c r="F64" s="77"/>
      <c r="G64" s="77"/>
      <c r="H64" s="77"/>
      <c r="I64" s="77"/>
      <c r="J64" s="77"/>
      <c r="K64" s="77"/>
      <c r="L64" s="77"/>
    </row>
    <row r="65" spans="1:12" s="23" customFormat="1" ht="10.5">
      <c r="A65" s="156"/>
      <c r="B65" s="121"/>
      <c r="C65" s="49"/>
      <c r="D65" s="49"/>
      <c r="E65" s="49"/>
      <c r="F65" s="49"/>
      <c r="G65" s="49"/>
      <c r="H65" s="49"/>
      <c r="I65" s="49"/>
      <c r="J65" s="49"/>
      <c r="K65" s="49"/>
      <c r="L65" s="49"/>
    </row>
    <row r="66" spans="1:12" ht="15" customHeight="1">
      <c r="A66" s="85"/>
      <c r="B66" s="118"/>
      <c r="C66" s="49"/>
      <c r="D66" s="49"/>
      <c r="E66" s="49"/>
      <c r="F66" s="49"/>
      <c r="G66" s="49"/>
      <c r="H66" s="49"/>
      <c r="I66" s="49"/>
      <c r="J66" s="49"/>
      <c r="K66" s="49"/>
      <c r="L66" s="49"/>
    </row>
    <row r="67" spans="1:12" ht="13">
      <c r="A67" s="85"/>
      <c r="B67" s="118"/>
      <c r="C67" s="49"/>
      <c r="D67" s="49"/>
      <c r="E67" s="49"/>
      <c r="F67" s="49"/>
      <c r="G67" s="49"/>
      <c r="H67" s="49"/>
      <c r="I67" s="49"/>
      <c r="J67" s="49"/>
      <c r="K67" s="49"/>
      <c r="L67" s="49"/>
    </row>
    <row r="68" spans="1:12" ht="13">
      <c r="A68" s="85"/>
      <c r="B68" s="118"/>
      <c r="C68" s="49"/>
      <c r="D68" s="49"/>
      <c r="E68" s="49"/>
      <c r="F68" s="49"/>
      <c r="G68" s="49"/>
      <c r="H68" s="49"/>
      <c r="I68" s="49"/>
      <c r="J68" s="49"/>
      <c r="K68" s="49"/>
      <c r="L68" s="49"/>
    </row>
    <row r="69" spans="1:12" ht="13">
      <c r="A69" s="85"/>
      <c r="B69" s="118"/>
      <c r="C69" s="49"/>
      <c r="D69" s="49"/>
      <c r="E69" s="49"/>
      <c r="F69" s="49"/>
      <c r="G69" s="49"/>
      <c r="H69" s="49"/>
      <c r="I69" s="49"/>
      <c r="J69" s="49"/>
      <c r="K69" s="49"/>
      <c r="L69" s="49"/>
    </row>
    <row r="70" spans="1:12" ht="13">
      <c r="A70" s="85"/>
      <c r="B70" s="118"/>
      <c r="C70" s="49"/>
      <c r="D70" s="49"/>
      <c r="E70" s="49"/>
      <c r="F70" s="49"/>
      <c r="G70" s="49"/>
      <c r="H70" s="49"/>
      <c r="I70" s="49"/>
      <c r="J70" s="49"/>
      <c r="K70" s="49"/>
      <c r="L70" s="49"/>
    </row>
    <row r="71" spans="1:12" ht="13">
      <c r="A71" s="85"/>
      <c r="B71" s="118"/>
      <c r="C71" s="49"/>
      <c r="D71" s="49"/>
      <c r="E71" s="49"/>
      <c r="F71" s="49"/>
      <c r="G71" s="49"/>
      <c r="H71" s="49"/>
      <c r="I71" s="49"/>
      <c r="J71" s="49"/>
      <c r="K71" s="49"/>
      <c r="L71" s="49"/>
    </row>
    <row r="72" spans="1:12" ht="13">
      <c r="A72" s="85"/>
      <c r="B72" s="118"/>
      <c r="C72" s="49"/>
      <c r="D72" s="49"/>
      <c r="E72" s="49"/>
      <c r="F72" s="49"/>
      <c r="G72" s="49"/>
      <c r="H72" s="49"/>
      <c r="I72" s="49"/>
      <c r="J72" s="49"/>
      <c r="K72" s="49"/>
      <c r="L72" s="49"/>
    </row>
    <row r="73" spans="1:12" ht="13">
      <c r="A73" s="85"/>
      <c r="B73" s="118"/>
      <c r="C73" s="49"/>
      <c r="D73" s="49"/>
      <c r="E73" s="49"/>
      <c r="F73" s="49"/>
      <c r="G73" s="49"/>
      <c r="H73" s="49"/>
      <c r="I73" s="49"/>
      <c r="J73" s="49"/>
      <c r="K73" s="49"/>
      <c r="L73" s="49"/>
    </row>
    <row r="74" spans="1:12" ht="13">
      <c r="A74" s="85"/>
    </row>
    <row r="75" spans="1:12" ht="13">
      <c r="A75" s="85"/>
    </row>
    <row r="76" spans="1:12" ht="13">
      <c r="A76" s="85"/>
    </row>
    <row r="77" spans="1:12" ht="13">
      <c r="A77" s="85"/>
    </row>
    <row r="78" spans="1:12" ht="13">
      <c r="A78" s="85"/>
    </row>
    <row r="79" spans="1:12" ht="13">
      <c r="A79" s="85"/>
    </row>
    <row r="80" spans="1:12" ht="13">
      <c r="A80" s="85"/>
    </row>
    <row r="81" spans="1:1" ht="13">
      <c r="A81" s="85"/>
    </row>
    <row r="82" spans="1:1" ht="13">
      <c r="A82" s="85"/>
    </row>
    <row r="83" spans="1:1" ht="13">
      <c r="A83" s="85"/>
    </row>
    <row r="84" spans="1:1" ht="13">
      <c r="A84" s="85"/>
    </row>
    <row r="85" spans="1:1" ht="13">
      <c r="A85" s="85"/>
    </row>
    <row r="86" spans="1:1" ht="13">
      <c r="A86" s="85"/>
    </row>
    <row r="87" spans="1:1" ht="13">
      <c r="A87" s="85"/>
    </row>
    <row r="88" spans="1:1" ht="13">
      <c r="A88" s="85"/>
    </row>
    <row r="89" spans="1:1" ht="13">
      <c r="A89" s="85"/>
    </row>
    <row r="90" spans="1:1" ht="13">
      <c r="A90" s="85"/>
    </row>
    <row r="91" spans="1:1" ht="13">
      <c r="A91" s="85"/>
    </row>
    <row r="92" spans="1:1" ht="13">
      <c r="A92" s="85"/>
    </row>
    <row r="93" spans="1:1" ht="13">
      <c r="A93" s="85"/>
    </row>
    <row r="94" spans="1:1" ht="13">
      <c r="A94" s="85"/>
    </row>
  </sheetData>
  <printOptions horizontalCentered="1"/>
  <pageMargins left="0.47244094488188981" right="0.39370078740157483" top="0.98425196850393704" bottom="0.98425196850393704" header="0.51181102362204722" footer="0.51181102362204722"/>
  <pageSetup paperSize="9" scale="81"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G93"/>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cols>
    <col min="1" max="1" width="1.26953125" style="115" customWidth="1"/>
    <col min="2" max="2" width="77.54296875" style="40" customWidth="1"/>
    <col min="3" max="6" width="8.54296875" style="27" customWidth="1"/>
    <col min="7" max="7" width="9.1796875" style="27" customWidth="1"/>
    <col min="8" max="16384" width="9.1796875" style="7"/>
  </cols>
  <sheetData>
    <row r="2" spans="1:7" ht="15.5">
      <c r="B2" s="513" t="s">
        <v>297</v>
      </c>
    </row>
    <row r="3" spans="1:7" ht="10" customHeight="1"/>
    <row r="4" spans="1:7" s="23" customFormat="1" ht="21" customHeight="1">
      <c r="B4" s="45" t="s">
        <v>202</v>
      </c>
      <c r="C4" s="45" t="s">
        <v>457</v>
      </c>
      <c r="D4" s="45" t="s">
        <v>458</v>
      </c>
      <c r="E4" s="45" t="s">
        <v>459</v>
      </c>
      <c r="F4" s="45" t="s">
        <v>460</v>
      </c>
      <c r="G4" s="45" t="s">
        <v>508</v>
      </c>
    </row>
    <row r="5" spans="1:7" s="88" customFormat="1" ht="7" customHeight="1">
      <c r="B5" s="187"/>
      <c r="C5" s="187"/>
      <c r="D5" s="187"/>
      <c r="E5" s="187"/>
      <c r="F5" s="187"/>
      <c r="G5" s="187"/>
    </row>
    <row r="6" spans="1:7" s="23" customFormat="1" ht="14.25" customHeight="1">
      <c r="B6" s="543" t="s">
        <v>398</v>
      </c>
      <c r="C6" s="82"/>
      <c r="D6" s="82"/>
      <c r="E6" s="82"/>
      <c r="F6" s="82"/>
      <c r="G6" s="338"/>
    </row>
    <row r="7" spans="1:7" s="23" customFormat="1" ht="10.5">
      <c r="B7" s="544" t="s">
        <v>390</v>
      </c>
      <c r="C7" s="229">
        <v>1245</v>
      </c>
      <c r="D7" s="229">
        <v>2232</v>
      </c>
      <c r="E7" s="229">
        <v>2548</v>
      </c>
      <c r="F7" s="229">
        <v>1275</v>
      </c>
      <c r="G7" s="339">
        <v>7110</v>
      </c>
    </row>
    <row r="8" spans="1:7" s="23" customFormat="1" ht="10">
      <c r="B8" s="517" t="s">
        <v>300</v>
      </c>
      <c r="C8" s="230"/>
      <c r="D8" s="230"/>
      <c r="E8" s="230"/>
      <c r="F8" s="230"/>
      <c r="G8" s="340"/>
    </row>
    <row r="9" spans="1:7" s="101" customFormat="1" ht="11.25" customHeight="1">
      <c r="B9" s="545" t="s">
        <v>220</v>
      </c>
      <c r="C9" s="230">
        <v>-35</v>
      </c>
      <c r="D9" s="230">
        <v>-53</v>
      </c>
      <c r="E9" s="230">
        <v>-26</v>
      </c>
      <c r="F9" s="230">
        <v>-13</v>
      </c>
      <c r="G9" s="340">
        <v>-127</v>
      </c>
    </row>
    <row r="10" spans="1:7" s="101" customFormat="1" ht="10">
      <c r="B10" s="545" t="s">
        <v>301</v>
      </c>
      <c r="C10" s="230">
        <v>626</v>
      </c>
      <c r="D10" s="230">
        <v>673</v>
      </c>
      <c r="E10" s="230">
        <v>677</v>
      </c>
      <c r="F10" s="230">
        <v>697</v>
      </c>
      <c r="G10" s="340">
        <v>2673</v>
      </c>
    </row>
    <row r="11" spans="1:7" s="101" customFormat="1" ht="10">
      <c r="B11" s="545" t="s">
        <v>302</v>
      </c>
      <c r="C11" s="230">
        <v>68</v>
      </c>
      <c r="D11" s="230">
        <v>314</v>
      </c>
      <c r="E11" s="230">
        <v>-148</v>
      </c>
      <c r="F11" s="230">
        <v>85</v>
      </c>
      <c r="G11" s="340">
        <v>319</v>
      </c>
    </row>
    <row r="12" spans="1:7" s="101" customFormat="1" ht="10">
      <c r="B12" s="545" t="s">
        <v>303</v>
      </c>
      <c r="C12" s="230">
        <v>49</v>
      </c>
      <c r="D12" s="230">
        <v>47</v>
      </c>
      <c r="E12" s="230">
        <v>53</v>
      </c>
      <c r="F12" s="230">
        <v>54</v>
      </c>
      <c r="G12" s="340">
        <v>203</v>
      </c>
    </row>
    <row r="13" spans="1:7" s="101" customFormat="1" ht="10">
      <c r="B13" s="545" t="s">
        <v>304</v>
      </c>
      <c r="C13" s="230">
        <v>0</v>
      </c>
      <c r="D13" s="230">
        <v>-4</v>
      </c>
      <c r="E13" s="230">
        <v>0</v>
      </c>
      <c r="F13" s="230">
        <v>0</v>
      </c>
      <c r="G13" s="340">
        <v>-4</v>
      </c>
    </row>
    <row r="14" spans="1:7" s="101" customFormat="1" ht="10">
      <c r="B14" s="545" t="s">
        <v>502</v>
      </c>
      <c r="C14" s="230">
        <v>145</v>
      </c>
      <c r="D14" s="230">
        <v>-192</v>
      </c>
      <c r="E14" s="230">
        <v>-145</v>
      </c>
      <c r="F14" s="230">
        <v>-908</v>
      </c>
      <c r="G14" s="340">
        <v>-1100</v>
      </c>
    </row>
    <row r="15" spans="1:7" s="23" customFormat="1" ht="10.5">
      <c r="A15" s="156"/>
      <c r="B15" s="547" t="s">
        <v>456</v>
      </c>
      <c r="C15" s="231">
        <v>-3</v>
      </c>
      <c r="D15" s="231">
        <v>16</v>
      </c>
      <c r="E15" s="231">
        <v>16</v>
      </c>
      <c r="F15" s="231">
        <v>-733</v>
      </c>
      <c r="G15" s="342">
        <v>-704</v>
      </c>
    </row>
    <row r="16" spans="1:7" s="23" customFormat="1" ht="10">
      <c r="B16" s="545" t="s">
        <v>306</v>
      </c>
      <c r="C16" s="230">
        <v>150</v>
      </c>
      <c r="D16" s="230">
        <v>129</v>
      </c>
      <c r="E16" s="230">
        <v>172</v>
      </c>
      <c r="F16" s="230">
        <v>285</v>
      </c>
      <c r="G16" s="340">
        <v>736</v>
      </c>
    </row>
    <row r="17" spans="1:7" s="23" customFormat="1" ht="10.5">
      <c r="A17" s="156"/>
      <c r="B17" s="546" t="s">
        <v>307</v>
      </c>
      <c r="C17" s="232">
        <v>-1398</v>
      </c>
      <c r="D17" s="232">
        <v>-710</v>
      </c>
      <c r="E17" s="232">
        <v>631</v>
      </c>
      <c r="F17" s="232">
        <v>-1582</v>
      </c>
      <c r="G17" s="341">
        <v>-3059</v>
      </c>
    </row>
    <row r="18" spans="1:7" s="23" customFormat="1" ht="10.5">
      <c r="A18" s="156"/>
      <c r="B18" s="547" t="s">
        <v>308</v>
      </c>
      <c r="C18" s="231">
        <v>-880</v>
      </c>
      <c r="D18" s="231">
        <v>-924</v>
      </c>
      <c r="E18" s="231">
        <v>-1026</v>
      </c>
      <c r="F18" s="231">
        <v>1101</v>
      </c>
      <c r="G18" s="342">
        <v>-1729</v>
      </c>
    </row>
    <row r="19" spans="1:7" s="23" customFormat="1" ht="10.5">
      <c r="A19" s="156"/>
      <c r="B19" s="547" t="s">
        <v>309</v>
      </c>
      <c r="C19" s="231">
        <v>-280</v>
      </c>
      <c r="D19" s="231">
        <v>-1581</v>
      </c>
      <c r="E19" s="231">
        <v>-633</v>
      </c>
      <c r="F19" s="231">
        <v>1425</v>
      </c>
      <c r="G19" s="342">
        <v>-1069</v>
      </c>
    </row>
    <row r="20" spans="1:7" s="23" customFormat="1" ht="10.5">
      <c r="A20" s="156"/>
      <c r="B20" s="547" t="s">
        <v>310</v>
      </c>
      <c r="C20" s="231">
        <v>-238</v>
      </c>
      <c r="D20" s="231">
        <v>1795</v>
      </c>
      <c r="E20" s="231">
        <v>2290</v>
      </c>
      <c r="F20" s="231">
        <v>-4108</v>
      </c>
      <c r="G20" s="342">
        <v>-261</v>
      </c>
    </row>
    <row r="21" spans="1:7" s="23" customFormat="1" ht="10.5">
      <c r="A21" s="156"/>
      <c r="B21" s="545" t="s">
        <v>453</v>
      </c>
      <c r="C21" s="230">
        <v>-137</v>
      </c>
      <c r="D21" s="230">
        <v>-347</v>
      </c>
      <c r="E21" s="230">
        <v>220</v>
      </c>
      <c r="F21" s="230">
        <v>-468</v>
      </c>
      <c r="G21" s="340">
        <v>-732</v>
      </c>
    </row>
    <row r="22" spans="1:7" s="23" customFormat="1" ht="10.5">
      <c r="A22" s="156"/>
      <c r="B22" s="547" t="s">
        <v>488</v>
      </c>
      <c r="C22" s="231">
        <v>-130</v>
      </c>
      <c r="D22" s="231">
        <v>-84</v>
      </c>
      <c r="E22" s="231">
        <v>-152</v>
      </c>
      <c r="F22" s="230">
        <v>-128</v>
      </c>
      <c r="G22" s="340">
        <v>-494</v>
      </c>
    </row>
    <row r="23" spans="1:7" s="23" customFormat="1" ht="11" thickBot="1">
      <c r="A23" s="156"/>
      <c r="B23" s="517" t="s">
        <v>312</v>
      </c>
      <c r="C23" s="230">
        <v>-203</v>
      </c>
      <c r="D23" s="230">
        <v>-210</v>
      </c>
      <c r="E23" s="230">
        <v>-430</v>
      </c>
      <c r="F23" s="230">
        <v>-196</v>
      </c>
      <c r="G23" s="340">
        <v>-1039</v>
      </c>
    </row>
    <row r="24" spans="1:7" s="23" customFormat="1" ht="11" thickBot="1">
      <c r="A24" s="156"/>
      <c r="B24" s="548" t="s">
        <v>509</v>
      </c>
      <c r="C24" s="233">
        <v>510</v>
      </c>
      <c r="D24" s="233">
        <v>1879</v>
      </c>
      <c r="E24" s="233">
        <v>3552</v>
      </c>
      <c r="F24" s="233">
        <v>-771</v>
      </c>
      <c r="G24" s="292">
        <v>4980</v>
      </c>
    </row>
    <row r="25" spans="1:7" s="23" customFormat="1" ht="10.5">
      <c r="A25" s="156"/>
      <c r="B25" s="543" t="s">
        <v>400</v>
      </c>
      <c r="C25" s="230"/>
      <c r="D25" s="230"/>
      <c r="E25" s="230"/>
      <c r="F25" s="230"/>
      <c r="G25" s="340"/>
    </row>
    <row r="26" spans="1:7" s="23" customFormat="1" ht="12.75" customHeight="1">
      <c r="A26" s="156"/>
      <c r="B26" s="523" t="s">
        <v>315</v>
      </c>
      <c r="C26" s="230">
        <v>-1149</v>
      </c>
      <c r="D26" s="230">
        <v>-1056</v>
      </c>
      <c r="E26" s="230">
        <v>-1065</v>
      </c>
      <c r="F26" s="230">
        <v>-1374</v>
      </c>
      <c r="G26" s="340">
        <v>-4454</v>
      </c>
    </row>
    <row r="27" spans="1:7" s="23" customFormat="1" ht="12.75" customHeight="1">
      <c r="A27" s="156"/>
      <c r="B27" s="523" t="s">
        <v>317</v>
      </c>
      <c r="C27" s="230">
        <v>0</v>
      </c>
      <c r="D27" s="230">
        <v>-25</v>
      </c>
      <c r="E27" s="230">
        <v>0</v>
      </c>
      <c r="F27" s="230">
        <v>0</v>
      </c>
      <c r="G27" s="340">
        <v>-25</v>
      </c>
    </row>
    <row r="28" spans="1:7" s="23" customFormat="1" ht="10.5">
      <c r="A28" s="156"/>
      <c r="B28" s="517" t="s">
        <v>316</v>
      </c>
      <c r="C28" s="230">
        <v>58</v>
      </c>
      <c r="D28" s="230">
        <v>47</v>
      </c>
      <c r="E28" s="230">
        <v>21</v>
      </c>
      <c r="F28" s="230">
        <v>35</v>
      </c>
      <c r="G28" s="340">
        <v>161</v>
      </c>
    </row>
    <row r="29" spans="1:7" s="23" customFormat="1" ht="10.5">
      <c r="A29" s="156"/>
      <c r="B29" s="517" t="s">
        <v>323</v>
      </c>
      <c r="C29" s="230">
        <v>0</v>
      </c>
      <c r="D29" s="230">
        <v>129</v>
      </c>
      <c r="E29" s="230">
        <v>0</v>
      </c>
      <c r="F29" s="230">
        <v>67</v>
      </c>
      <c r="G29" s="340">
        <v>196</v>
      </c>
    </row>
    <row r="30" spans="1:7" s="23" customFormat="1" ht="10.5">
      <c r="A30" s="156"/>
      <c r="B30" s="517" t="s">
        <v>489</v>
      </c>
      <c r="C30" s="230">
        <v>-170</v>
      </c>
      <c r="D30" s="230">
        <v>258</v>
      </c>
      <c r="E30" s="230">
        <v>39</v>
      </c>
      <c r="F30" s="230">
        <v>212</v>
      </c>
      <c r="G30" s="340">
        <v>339</v>
      </c>
    </row>
    <row r="31" spans="1:7" s="23" customFormat="1" ht="11" thickBot="1">
      <c r="A31" s="156"/>
      <c r="B31" s="517" t="s">
        <v>129</v>
      </c>
      <c r="C31" s="230">
        <v>-4</v>
      </c>
      <c r="D31" s="230">
        <v>0</v>
      </c>
      <c r="E31" s="230">
        <v>-4</v>
      </c>
      <c r="F31" s="230">
        <v>-7</v>
      </c>
      <c r="G31" s="340">
        <v>-15</v>
      </c>
    </row>
    <row r="32" spans="1:7" s="23" customFormat="1" ht="11" thickBot="1">
      <c r="A32" s="156"/>
      <c r="B32" s="548" t="s">
        <v>325</v>
      </c>
      <c r="C32" s="233">
        <v>-1265</v>
      </c>
      <c r="D32" s="233">
        <v>-647</v>
      </c>
      <c r="E32" s="233">
        <v>-1009</v>
      </c>
      <c r="F32" s="233">
        <v>-1067</v>
      </c>
      <c r="G32" s="292">
        <v>-3798</v>
      </c>
    </row>
    <row r="33" spans="1:7" s="23" customFormat="1" ht="10.5">
      <c r="A33" s="156"/>
      <c r="B33" s="543" t="s">
        <v>326</v>
      </c>
      <c r="C33" s="234"/>
      <c r="D33" s="234"/>
      <c r="E33" s="234"/>
      <c r="F33" s="234"/>
      <c r="G33" s="343"/>
    </row>
    <row r="34" spans="1:7" s="23" customFormat="1" ht="10.5">
      <c r="A34" s="156"/>
      <c r="B34" s="517" t="s">
        <v>497</v>
      </c>
      <c r="C34" s="230">
        <v>-3531</v>
      </c>
      <c r="D34" s="230">
        <v>0</v>
      </c>
      <c r="E34" s="230">
        <v>-691</v>
      </c>
      <c r="F34" s="230">
        <v>0</v>
      </c>
      <c r="G34" s="340">
        <v>-4222</v>
      </c>
    </row>
    <row r="35" spans="1:7" s="23" customFormat="1" ht="10.5">
      <c r="A35" s="156"/>
      <c r="B35" s="517" t="s">
        <v>327</v>
      </c>
      <c r="C35" s="230">
        <v>2126</v>
      </c>
      <c r="D35" s="230">
        <v>7</v>
      </c>
      <c r="E35" s="230">
        <v>57</v>
      </c>
      <c r="F35" s="230">
        <v>44</v>
      </c>
      <c r="G35" s="340">
        <v>2232</v>
      </c>
    </row>
    <row r="36" spans="1:7" s="23" customFormat="1" ht="14.25" customHeight="1">
      <c r="A36" s="156"/>
      <c r="B36" s="517" t="s">
        <v>414</v>
      </c>
      <c r="C36" s="230">
        <v>0</v>
      </c>
      <c r="D36" s="230">
        <v>400</v>
      </c>
      <c r="E36" s="230">
        <v>200</v>
      </c>
      <c r="F36" s="230">
        <v>0</v>
      </c>
      <c r="G36" s="340">
        <v>600</v>
      </c>
    </row>
    <row r="37" spans="1:7" s="23" customFormat="1" ht="12.75" customHeight="1">
      <c r="A37" s="156"/>
      <c r="B37" s="549" t="s">
        <v>402</v>
      </c>
      <c r="C37" s="230">
        <v>-1</v>
      </c>
      <c r="D37" s="230">
        <v>-90</v>
      </c>
      <c r="E37" s="230">
        <v>-2</v>
      </c>
      <c r="F37" s="230">
        <v>-6</v>
      </c>
      <c r="G37" s="340">
        <v>-97</v>
      </c>
    </row>
    <row r="38" spans="1:7" s="23" customFormat="1" ht="10.5">
      <c r="A38" s="156"/>
      <c r="B38" s="549" t="s">
        <v>451</v>
      </c>
      <c r="C38" s="230">
        <v>0</v>
      </c>
      <c r="D38" s="230">
        <v>-200</v>
      </c>
      <c r="E38" s="230">
        <v>0</v>
      </c>
      <c r="F38" s="230">
        <v>0</v>
      </c>
      <c r="G38" s="340">
        <v>-200</v>
      </c>
    </row>
    <row r="39" spans="1:7" s="23" customFormat="1" ht="10.5">
      <c r="A39" s="156"/>
      <c r="B39" s="517" t="s">
        <v>403</v>
      </c>
      <c r="C39" s="230">
        <v>-28</v>
      </c>
      <c r="D39" s="230">
        <v>-152</v>
      </c>
      <c r="E39" s="230">
        <v>-27</v>
      </c>
      <c r="F39" s="230">
        <v>-24</v>
      </c>
      <c r="G39" s="340">
        <v>-231</v>
      </c>
    </row>
    <row r="40" spans="1:7" s="23" customFormat="1" ht="10.5">
      <c r="A40" s="156"/>
      <c r="B40" s="517" t="s">
        <v>420</v>
      </c>
      <c r="C40" s="230">
        <v>0</v>
      </c>
      <c r="D40" s="230">
        <v>-1</v>
      </c>
      <c r="E40" s="230">
        <v>-1283</v>
      </c>
      <c r="F40" s="230">
        <v>0</v>
      </c>
      <c r="G40" s="340">
        <v>-1284</v>
      </c>
    </row>
    <row r="41" spans="1:7" s="23" customFormat="1" ht="10.5">
      <c r="A41" s="156"/>
      <c r="B41" s="547" t="s">
        <v>498</v>
      </c>
      <c r="C41" s="231">
        <v>0</v>
      </c>
      <c r="D41" s="231">
        <v>0</v>
      </c>
      <c r="E41" s="231">
        <v>-1283</v>
      </c>
      <c r="F41" s="230">
        <v>0</v>
      </c>
      <c r="G41" s="340">
        <v>-1283</v>
      </c>
    </row>
    <row r="42" spans="1:7" s="23" customFormat="1" ht="10.5">
      <c r="A42" s="156"/>
      <c r="B42" s="547" t="s">
        <v>499</v>
      </c>
      <c r="C42" s="231">
        <v>0</v>
      </c>
      <c r="D42" s="231">
        <v>-1</v>
      </c>
      <c r="E42" s="231">
        <v>0</v>
      </c>
      <c r="F42" s="230">
        <v>0</v>
      </c>
      <c r="G42" s="340">
        <v>-1</v>
      </c>
    </row>
    <row r="43" spans="1:7" s="23" customFormat="1" ht="10.5">
      <c r="A43" s="156"/>
      <c r="B43" s="517" t="s">
        <v>333</v>
      </c>
      <c r="C43" s="230">
        <v>-8</v>
      </c>
      <c r="D43" s="230">
        <v>-9</v>
      </c>
      <c r="E43" s="230">
        <v>-7</v>
      </c>
      <c r="F43" s="230">
        <v>-8</v>
      </c>
      <c r="G43" s="340">
        <v>-32</v>
      </c>
    </row>
    <row r="44" spans="1:7" s="23" customFormat="1" ht="11" thickBot="1">
      <c r="A44" s="156"/>
      <c r="B44" s="517" t="s">
        <v>129</v>
      </c>
      <c r="C44" s="230">
        <v>-1</v>
      </c>
      <c r="D44" s="230">
        <v>0</v>
      </c>
      <c r="E44" s="230">
        <v>-3</v>
      </c>
      <c r="F44" s="230">
        <v>1</v>
      </c>
      <c r="G44" s="340">
        <v>-3</v>
      </c>
    </row>
    <row r="45" spans="1:7" s="23" customFormat="1" ht="11" thickBot="1">
      <c r="A45" s="156"/>
      <c r="B45" s="548" t="s">
        <v>421</v>
      </c>
      <c r="C45" s="233">
        <v>-1443</v>
      </c>
      <c r="D45" s="233">
        <v>-45</v>
      </c>
      <c r="E45" s="233">
        <v>-1756</v>
      </c>
      <c r="F45" s="233">
        <v>7</v>
      </c>
      <c r="G45" s="292">
        <v>-3237</v>
      </c>
    </row>
    <row r="46" spans="1:7" s="23" customFormat="1" ht="10.5">
      <c r="A46" s="156"/>
      <c r="B46" s="550"/>
      <c r="C46" s="235"/>
      <c r="D46" s="235"/>
      <c r="E46" s="235"/>
      <c r="F46" s="235"/>
      <c r="G46" s="344"/>
    </row>
    <row r="47" spans="1:7" s="23" customFormat="1" ht="12" customHeight="1">
      <c r="A47" s="156"/>
      <c r="B47" s="544" t="s">
        <v>404</v>
      </c>
      <c r="C47" s="229">
        <v>-2198</v>
      </c>
      <c r="D47" s="229">
        <v>1187</v>
      </c>
      <c r="E47" s="229">
        <v>787</v>
      </c>
      <c r="F47" s="229">
        <v>-1831</v>
      </c>
      <c r="G47" s="339">
        <v>-2055</v>
      </c>
    </row>
    <row r="48" spans="1:7" s="23" customFormat="1" ht="10.5">
      <c r="A48" s="156"/>
      <c r="B48" s="551" t="s">
        <v>338</v>
      </c>
      <c r="C48" s="232">
        <v>34</v>
      </c>
      <c r="D48" s="232">
        <v>11</v>
      </c>
      <c r="E48" s="232">
        <v>-53</v>
      </c>
      <c r="F48" s="232">
        <v>11</v>
      </c>
      <c r="G48" s="341">
        <v>3</v>
      </c>
    </row>
    <row r="49" spans="1:7" s="23" customFormat="1" ht="10.5">
      <c r="A49" s="156"/>
      <c r="B49" s="551" t="s">
        <v>339</v>
      </c>
      <c r="C49" s="232">
        <v>6244</v>
      </c>
      <c r="D49" s="232">
        <v>4080</v>
      </c>
      <c r="E49" s="232">
        <v>5278</v>
      </c>
      <c r="F49" s="232">
        <v>6012</v>
      </c>
      <c r="G49" s="341">
        <v>6244</v>
      </c>
    </row>
    <row r="50" spans="1:7" s="23" customFormat="1" ht="11" thickBot="1">
      <c r="A50" s="156"/>
      <c r="B50" s="552"/>
      <c r="C50" s="236"/>
      <c r="D50" s="236"/>
      <c r="E50" s="236"/>
      <c r="F50" s="236"/>
      <c r="G50" s="345"/>
    </row>
    <row r="51" spans="1:7" s="23" customFormat="1" ht="14.25" customHeight="1" thickBot="1">
      <c r="A51" s="156"/>
      <c r="B51" s="548" t="s">
        <v>340</v>
      </c>
      <c r="C51" s="233">
        <v>4080</v>
      </c>
      <c r="D51" s="233">
        <v>5278</v>
      </c>
      <c r="E51" s="233">
        <v>6012</v>
      </c>
      <c r="F51" s="233">
        <v>4192</v>
      </c>
      <c r="G51" s="292">
        <v>4192</v>
      </c>
    </row>
    <row r="52" spans="1:7" s="81" customFormat="1" ht="23.25" customHeight="1">
      <c r="A52" s="562"/>
      <c r="B52" s="795" t="s">
        <v>629</v>
      </c>
      <c r="C52" s="795"/>
      <c r="D52" s="795"/>
      <c r="E52" s="795"/>
      <c r="F52" s="795"/>
      <c r="G52" s="795"/>
    </row>
    <row r="53" spans="1:7" s="23" customFormat="1" ht="13.5" customHeight="1">
      <c r="A53" s="156"/>
      <c r="B53" s="118"/>
      <c r="C53" s="290"/>
      <c r="D53" s="290"/>
      <c r="E53" s="290"/>
      <c r="F53" s="290"/>
      <c r="G53" s="290"/>
    </row>
    <row r="54" spans="1:7" s="23" customFormat="1" ht="13.5" customHeight="1">
      <c r="A54" s="156"/>
      <c r="B54" s="118"/>
      <c r="C54" s="71"/>
      <c r="D54" s="71"/>
      <c r="E54" s="71"/>
      <c r="F54" s="71"/>
      <c r="G54" s="71"/>
    </row>
    <row r="55" spans="1:7" s="23" customFormat="1" ht="14.25" customHeight="1">
      <c r="A55" s="156"/>
      <c r="B55" s="118"/>
      <c r="C55" s="71"/>
      <c r="D55" s="71"/>
      <c r="E55" s="71"/>
      <c r="F55" s="71"/>
      <c r="G55" s="71"/>
    </row>
    <row r="56" spans="1:7" s="23" customFormat="1" ht="10.5">
      <c r="A56" s="156"/>
      <c r="B56" s="121"/>
      <c r="C56" s="77"/>
      <c r="D56" s="77"/>
      <c r="E56" s="77"/>
      <c r="F56" s="77"/>
      <c r="G56" s="77"/>
    </row>
    <row r="57" spans="1:7" s="23" customFormat="1" ht="10.5">
      <c r="A57" s="156"/>
      <c r="B57" s="121"/>
      <c r="C57" s="77"/>
      <c r="D57" s="77"/>
      <c r="E57" s="77"/>
      <c r="F57" s="77"/>
      <c r="G57" s="77"/>
    </row>
    <row r="58" spans="1:7" s="23" customFormat="1" ht="10.5">
      <c r="A58" s="156"/>
      <c r="B58" s="121"/>
      <c r="C58" s="77"/>
      <c r="D58" s="77"/>
      <c r="E58" s="77"/>
      <c r="F58" s="77"/>
      <c r="G58" s="77"/>
    </row>
    <row r="59" spans="1:7" s="149" customFormat="1" ht="10">
      <c r="A59" s="158"/>
      <c r="B59" s="121"/>
      <c r="C59" s="77"/>
      <c r="D59" s="77"/>
      <c r="E59" s="77"/>
      <c r="F59" s="77"/>
      <c r="G59" s="77"/>
    </row>
    <row r="60" spans="1:7" s="23" customFormat="1" ht="10.5">
      <c r="A60" s="156"/>
      <c r="B60" s="121"/>
      <c r="C60" s="77"/>
      <c r="D60" s="77"/>
      <c r="E60" s="77"/>
      <c r="F60" s="77"/>
      <c r="G60" s="77"/>
    </row>
    <row r="61" spans="1:7" s="23" customFormat="1" ht="10">
      <c r="A61" s="222"/>
      <c r="B61" s="121"/>
      <c r="C61" s="77"/>
      <c r="D61" s="77"/>
      <c r="E61" s="77"/>
      <c r="F61" s="77"/>
      <c r="G61" s="77"/>
    </row>
    <row r="62" spans="1:7" s="23" customFormat="1" ht="10">
      <c r="A62" s="222"/>
      <c r="B62" s="121"/>
      <c r="C62" s="77"/>
      <c r="D62" s="77"/>
      <c r="E62" s="77"/>
      <c r="F62" s="77"/>
      <c r="G62" s="77"/>
    </row>
    <row r="63" spans="1:7" s="149" customFormat="1" ht="10">
      <c r="A63" s="158"/>
      <c r="B63" s="121"/>
      <c r="C63" s="77"/>
      <c r="D63" s="77"/>
      <c r="E63" s="77"/>
      <c r="F63" s="77"/>
      <c r="G63" s="77"/>
    </row>
    <row r="64" spans="1:7" s="23" customFormat="1" ht="10.5">
      <c r="A64" s="156"/>
      <c r="B64" s="121"/>
      <c r="C64" s="49"/>
      <c r="D64" s="49"/>
      <c r="E64" s="49"/>
      <c r="F64" s="49"/>
      <c r="G64" s="49"/>
    </row>
    <row r="65" spans="1:7" ht="15" customHeight="1">
      <c r="A65" s="85"/>
      <c r="B65" s="118"/>
      <c r="C65" s="49"/>
      <c r="D65" s="49"/>
      <c r="E65" s="49"/>
      <c r="F65" s="49"/>
      <c r="G65" s="49"/>
    </row>
    <row r="66" spans="1:7" ht="13">
      <c r="A66" s="85"/>
      <c r="B66" s="118"/>
      <c r="C66" s="49"/>
      <c r="D66" s="49"/>
      <c r="E66" s="49"/>
      <c r="F66" s="49"/>
      <c r="G66" s="49"/>
    </row>
    <row r="67" spans="1:7" ht="13">
      <c r="A67" s="85"/>
      <c r="B67" s="118"/>
      <c r="C67" s="49"/>
      <c r="D67" s="49"/>
      <c r="E67" s="49"/>
      <c r="F67" s="49"/>
      <c r="G67" s="49"/>
    </row>
    <row r="68" spans="1:7" ht="13">
      <c r="A68" s="85"/>
      <c r="B68" s="118"/>
      <c r="C68" s="49"/>
      <c r="D68" s="49"/>
      <c r="E68" s="49"/>
      <c r="F68" s="49"/>
      <c r="G68" s="49"/>
    </row>
    <row r="69" spans="1:7" ht="13">
      <c r="A69" s="85"/>
      <c r="B69" s="118"/>
      <c r="C69" s="49"/>
      <c r="D69" s="49"/>
      <c r="E69" s="49"/>
      <c r="F69" s="49"/>
      <c r="G69" s="49"/>
    </row>
    <row r="70" spans="1:7" ht="13">
      <c r="A70" s="85"/>
      <c r="B70" s="118"/>
      <c r="C70" s="49"/>
      <c r="D70" s="49"/>
      <c r="E70" s="49"/>
      <c r="F70" s="49"/>
      <c r="G70" s="49"/>
    </row>
    <row r="71" spans="1:7" ht="13">
      <c r="A71" s="85"/>
      <c r="B71" s="118"/>
      <c r="C71" s="49"/>
      <c r="D71" s="49"/>
      <c r="E71" s="49"/>
      <c r="F71" s="49"/>
      <c r="G71" s="49"/>
    </row>
    <row r="72" spans="1:7" ht="13">
      <c r="A72" s="85"/>
      <c r="B72" s="118"/>
      <c r="C72" s="49"/>
      <c r="D72" s="49"/>
      <c r="E72" s="49"/>
      <c r="F72" s="49"/>
      <c r="G72" s="49"/>
    </row>
    <row r="73" spans="1:7" ht="13">
      <c r="A73" s="85"/>
    </row>
    <row r="74" spans="1:7" ht="13">
      <c r="A74" s="85"/>
    </row>
    <row r="75" spans="1:7" ht="13">
      <c r="A75" s="85"/>
    </row>
    <row r="76" spans="1:7" ht="13">
      <c r="A76" s="85"/>
    </row>
    <row r="77" spans="1:7" ht="13">
      <c r="A77" s="85"/>
    </row>
    <row r="78" spans="1:7" ht="13">
      <c r="A78" s="85"/>
    </row>
    <row r="79" spans="1:7" ht="13">
      <c r="A79" s="85"/>
    </row>
    <row r="80" spans="1:7" ht="13">
      <c r="A80" s="85"/>
    </row>
    <row r="81" spans="1:1" ht="13">
      <c r="A81" s="85"/>
    </row>
    <row r="82" spans="1:1" ht="13">
      <c r="A82" s="85"/>
    </row>
    <row r="83" spans="1:1" ht="13">
      <c r="A83" s="85"/>
    </row>
    <row r="84" spans="1:1" ht="13">
      <c r="A84" s="85"/>
    </row>
    <row r="85" spans="1:1" ht="13">
      <c r="A85" s="85"/>
    </row>
    <row r="86" spans="1:1" ht="13">
      <c r="A86" s="85"/>
    </row>
    <row r="87" spans="1:1" ht="13">
      <c r="A87" s="85"/>
    </row>
    <row r="88" spans="1:1" ht="13">
      <c r="A88" s="85"/>
    </row>
    <row r="89" spans="1:1" ht="13">
      <c r="A89" s="85"/>
    </row>
    <row r="90" spans="1:1" ht="13">
      <c r="A90" s="85"/>
    </row>
    <row r="91" spans="1:1" ht="13">
      <c r="A91" s="85"/>
    </row>
    <row r="92" spans="1:1" ht="13">
      <c r="A92" s="85"/>
    </row>
    <row r="93" spans="1:1" ht="13">
      <c r="A93" s="85"/>
    </row>
  </sheetData>
  <mergeCells count="1">
    <mergeCell ref="B52:G52"/>
  </mergeCells>
  <printOptions horizontalCentered="1"/>
  <pageMargins left="0.47244094488188981" right="0.39370078740157483" top="0.98425196850393704" bottom="0.98425196850393704" header="0.51181102362204722" footer="0.51181102362204722"/>
  <pageSetup paperSize="9" scale="7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G82"/>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cols>
    <col min="1" max="1" width="1.26953125" style="621" customWidth="1"/>
    <col min="2" max="2" width="86.81640625" style="625" customWidth="1"/>
    <col min="3" max="6" width="8.54296875" style="623" customWidth="1"/>
    <col min="7" max="7" width="9" style="623" customWidth="1"/>
    <col min="8" max="16384" width="9.1796875" style="624"/>
  </cols>
  <sheetData>
    <row r="2" spans="1:7" ht="15.5">
      <c r="B2" s="622" t="s">
        <v>297</v>
      </c>
    </row>
    <row r="3" spans="1:7" ht="10" customHeight="1"/>
    <row r="4" spans="1:7" s="580" customFormat="1" ht="21" customHeight="1">
      <c r="B4" s="45" t="s">
        <v>202</v>
      </c>
      <c r="C4" s="45" t="s">
        <v>510</v>
      </c>
      <c r="D4" s="45" t="s">
        <v>511</v>
      </c>
      <c r="E4" s="45" t="s">
        <v>512</v>
      </c>
      <c r="F4" s="45" t="s">
        <v>513</v>
      </c>
      <c r="G4" s="45" t="s">
        <v>514</v>
      </c>
    </row>
    <row r="5" spans="1:7" s="626" customFormat="1" ht="7" customHeight="1">
      <c r="B5" s="627"/>
      <c r="C5" s="627"/>
      <c r="D5" s="627"/>
      <c r="E5" s="627"/>
      <c r="F5" s="627"/>
      <c r="G5" s="627"/>
    </row>
    <row r="6" spans="1:7" s="580" customFormat="1" ht="10.5">
      <c r="B6" s="628" t="s">
        <v>398</v>
      </c>
      <c r="C6" s="629"/>
      <c r="D6" s="629"/>
      <c r="E6" s="629"/>
      <c r="F6" s="629"/>
      <c r="G6" s="630"/>
    </row>
    <row r="7" spans="1:7" s="580" customFormat="1" ht="10.5">
      <c r="B7" s="631" t="s">
        <v>390</v>
      </c>
      <c r="C7" s="632">
        <v>994</v>
      </c>
      <c r="D7" s="632">
        <v>2123</v>
      </c>
      <c r="E7" s="632">
        <v>1567</v>
      </c>
      <c r="F7" s="632">
        <v>668</v>
      </c>
      <c r="G7" s="633">
        <v>5352</v>
      </c>
    </row>
    <row r="8" spans="1:7" s="580" customFormat="1" ht="10">
      <c r="B8" s="634" t="s">
        <v>300</v>
      </c>
      <c r="C8" s="635"/>
      <c r="D8" s="635"/>
      <c r="E8" s="635"/>
      <c r="F8" s="635"/>
      <c r="G8" s="636"/>
    </row>
    <row r="9" spans="1:7" s="618" customFormat="1" ht="11.25" customHeight="1">
      <c r="B9" s="637" t="s">
        <v>220</v>
      </c>
      <c r="C9" s="635">
        <v>-44</v>
      </c>
      <c r="D9" s="635">
        <v>-38</v>
      </c>
      <c r="E9" s="635">
        <v>-35</v>
      </c>
      <c r="F9" s="635">
        <v>-19</v>
      </c>
      <c r="G9" s="636">
        <v>-136</v>
      </c>
    </row>
    <row r="10" spans="1:7" s="618" customFormat="1" ht="10">
      <c r="B10" s="637" t="s">
        <v>301</v>
      </c>
      <c r="C10" s="635">
        <v>833</v>
      </c>
      <c r="D10" s="635">
        <v>846</v>
      </c>
      <c r="E10" s="635">
        <v>893</v>
      </c>
      <c r="F10" s="635">
        <v>925</v>
      </c>
      <c r="G10" s="636">
        <v>3497</v>
      </c>
    </row>
    <row r="11" spans="1:7" s="618" customFormat="1" ht="10">
      <c r="B11" s="637" t="s">
        <v>399</v>
      </c>
      <c r="C11" s="635">
        <v>15</v>
      </c>
      <c r="D11" s="635">
        <v>-100</v>
      </c>
      <c r="E11" s="635">
        <v>239</v>
      </c>
      <c r="F11" s="635">
        <v>-226</v>
      </c>
      <c r="G11" s="636">
        <v>-72</v>
      </c>
    </row>
    <row r="12" spans="1:7" s="618" customFormat="1" ht="10">
      <c r="B12" s="637" t="s">
        <v>555</v>
      </c>
      <c r="C12" s="635">
        <v>70</v>
      </c>
      <c r="D12" s="635">
        <v>55</v>
      </c>
      <c r="E12" s="635">
        <v>67</v>
      </c>
      <c r="F12" s="635">
        <v>80</v>
      </c>
      <c r="G12" s="636">
        <v>272</v>
      </c>
    </row>
    <row r="13" spans="1:7" s="618" customFormat="1" ht="10">
      <c r="B13" s="637" t="s">
        <v>304</v>
      </c>
      <c r="C13" s="635">
        <v>0</v>
      </c>
      <c r="D13" s="635">
        <v>-5</v>
      </c>
      <c r="E13" s="635">
        <v>0</v>
      </c>
      <c r="F13" s="635">
        <v>0</v>
      </c>
      <c r="G13" s="636">
        <v>-5</v>
      </c>
    </row>
    <row r="14" spans="1:7" s="580" customFormat="1" ht="10">
      <c r="B14" s="637" t="s">
        <v>305</v>
      </c>
      <c r="C14" s="635">
        <v>-19</v>
      </c>
      <c r="D14" s="635">
        <v>26</v>
      </c>
      <c r="E14" s="635">
        <v>175</v>
      </c>
      <c r="F14" s="635">
        <v>134</v>
      </c>
      <c r="G14" s="636">
        <v>316</v>
      </c>
    </row>
    <row r="15" spans="1:7" s="644" customFormat="1" ht="10">
      <c r="A15" s="562"/>
      <c r="B15" s="641" t="s">
        <v>559</v>
      </c>
      <c r="C15" s="642">
        <v>10</v>
      </c>
      <c r="D15" s="642">
        <v>17</v>
      </c>
      <c r="E15" s="642">
        <v>73</v>
      </c>
      <c r="F15" s="642">
        <v>79</v>
      </c>
      <c r="G15" s="643">
        <v>179</v>
      </c>
    </row>
    <row r="16" spans="1:7" s="644" customFormat="1" ht="10">
      <c r="A16" s="562"/>
      <c r="B16" s="641" t="s">
        <v>562</v>
      </c>
      <c r="C16" s="642">
        <v>-28</v>
      </c>
      <c r="D16" s="642">
        <v>-42</v>
      </c>
      <c r="E16" s="642">
        <v>88</v>
      </c>
      <c r="F16" s="642">
        <v>143</v>
      </c>
      <c r="G16" s="643">
        <v>161</v>
      </c>
    </row>
    <row r="17" spans="1:7" s="580" customFormat="1" ht="10.5">
      <c r="A17" s="156"/>
      <c r="B17" s="637" t="s">
        <v>306</v>
      </c>
      <c r="C17" s="635">
        <v>251</v>
      </c>
      <c r="D17" s="635">
        <v>266</v>
      </c>
      <c r="E17" s="635">
        <v>167</v>
      </c>
      <c r="F17" s="635">
        <v>351</v>
      </c>
      <c r="G17" s="636">
        <v>1035</v>
      </c>
    </row>
    <row r="18" spans="1:7" s="580" customFormat="1" ht="10.5">
      <c r="A18" s="156"/>
      <c r="B18" s="638" t="s">
        <v>307</v>
      </c>
      <c r="C18" s="639">
        <v>-542</v>
      </c>
      <c r="D18" s="639">
        <v>1194</v>
      </c>
      <c r="E18" s="639">
        <v>726</v>
      </c>
      <c r="F18" s="639">
        <v>-196</v>
      </c>
      <c r="G18" s="640">
        <v>1182</v>
      </c>
    </row>
    <row r="19" spans="1:7" s="644" customFormat="1" ht="10">
      <c r="A19" s="562"/>
      <c r="B19" s="641" t="s">
        <v>308</v>
      </c>
      <c r="C19" s="642">
        <v>-955</v>
      </c>
      <c r="D19" s="642">
        <v>752</v>
      </c>
      <c r="E19" s="642">
        <v>28</v>
      </c>
      <c r="F19" s="642">
        <v>-534</v>
      </c>
      <c r="G19" s="643">
        <v>-709</v>
      </c>
    </row>
    <row r="20" spans="1:7" s="644" customFormat="1" ht="10">
      <c r="A20" s="562"/>
      <c r="B20" s="641" t="s">
        <v>309</v>
      </c>
      <c r="C20" s="642">
        <v>-987</v>
      </c>
      <c r="D20" s="642">
        <v>-340</v>
      </c>
      <c r="E20" s="642">
        <v>702</v>
      </c>
      <c r="F20" s="642">
        <v>1567</v>
      </c>
      <c r="G20" s="643">
        <v>942</v>
      </c>
    </row>
    <row r="21" spans="1:7" s="644" customFormat="1" ht="10">
      <c r="A21" s="562"/>
      <c r="B21" s="641" t="s">
        <v>310</v>
      </c>
      <c r="C21" s="642">
        <v>1400</v>
      </c>
      <c r="D21" s="642">
        <v>782</v>
      </c>
      <c r="E21" s="642">
        <v>-4</v>
      </c>
      <c r="F21" s="642">
        <v>-1229</v>
      </c>
      <c r="G21" s="643">
        <v>949</v>
      </c>
    </row>
    <row r="22" spans="1:7" s="580" customFormat="1" ht="10.5">
      <c r="A22" s="156"/>
      <c r="B22" s="637" t="s">
        <v>453</v>
      </c>
      <c r="C22" s="635">
        <v>199</v>
      </c>
      <c r="D22" s="635">
        <v>-518</v>
      </c>
      <c r="E22" s="635">
        <v>-26</v>
      </c>
      <c r="F22" s="635">
        <v>-279</v>
      </c>
      <c r="G22" s="636">
        <v>-624</v>
      </c>
    </row>
    <row r="23" spans="1:7" s="644" customFormat="1" ht="10">
      <c r="A23" s="562"/>
      <c r="B23" s="641" t="s">
        <v>488</v>
      </c>
      <c r="C23" s="642">
        <v>-165</v>
      </c>
      <c r="D23" s="642">
        <v>-172</v>
      </c>
      <c r="E23" s="642">
        <v>-164</v>
      </c>
      <c r="F23" s="642">
        <v>-182</v>
      </c>
      <c r="G23" s="643">
        <v>-683</v>
      </c>
    </row>
    <row r="24" spans="1:7" s="644" customFormat="1" ht="10">
      <c r="A24" s="562"/>
      <c r="B24" s="641" t="s">
        <v>563</v>
      </c>
      <c r="C24" s="642">
        <v>-1</v>
      </c>
      <c r="D24" s="642">
        <v>-73</v>
      </c>
      <c r="E24" s="642">
        <v>-106</v>
      </c>
      <c r="F24" s="642">
        <v>-187</v>
      </c>
      <c r="G24" s="643">
        <v>-367</v>
      </c>
    </row>
    <row r="25" spans="1:7" s="644" customFormat="1" ht="10">
      <c r="A25" s="562"/>
      <c r="B25" s="641" t="s">
        <v>564</v>
      </c>
      <c r="C25" s="642">
        <v>331</v>
      </c>
      <c r="D25" s="642">
        <v>-319</v>
      </c>
      <c r="E25" s="642">
        <v>184</v>
      </c>
      <c r="F25" s="642">
        <v>72</v>
      </c>
      <c r="G25" s="643">
        <v>268</v>
      </c>
    </row>
    <row r="26" spans="1:7" s="580" customFormat="1" ht="11" thickBot="1">
      <c r="A26" s="156"/>
      <c r="B26" s="634" t="s">
        <v>312</v>
      </c>
      <c r="C26" s="635">
        <v>-566</v>
      </c>
      <c r="D26" s="635">
        <v>-355</v>
      </c>
      <c r="E26" s="635">
        <v>-342</v>
      </c>
      <c r="F26" s="635">
        <v>-235</v>
      </c>
      <c r="G26" s="636">
        <v>-1498</v>
      </c>
    </row>
    <row r="27" spans="1:7" s="580" customFormat="1" ht="11" thickBot="1">
      <c r="A27" s="156"/>
      <c r="B27" s="645" t="s">
        <v>419</v>
      </c>
      <c r="C27" s="646">
        <v>1191</v>
      </c>
      <c r="D27" s="646">
        <v>3494</v>
      </c>
      <c r="E27" s="646">
        <v>3431</v>
      </c>
      <c r="F27" s="646">
        <v>1203</v>
      </c>
      <c r="G27" s="647">
        <v>9319</v>
      </c>
    </row>
    <row r="28" spans="1:7" s="580" customFormat="1" ht="10.5">
      <c r="A28" s="156"/>
      <c r="B28" s="628" t="s">
        <v>400</v>
      </c>
      <c r="C28" s="635"/>
      <c r="D28" s="635"/>
      <c r="E28" s="635"/>
      <c r="F28" s="635">
        <v>0</v>
      </c>
      <c r="G28" s="636"/>
    </row>
    <row r="29" spans="1:7" s="580" customFormat="1" ht="20">
      <c r="A29" s="156"/>
      <c r="B29" s="648" t="s">
        <v>539</v>
      </c>
      <c r="C29" s="635">
        <v>-834</v>
      </c>
      <c r="D29" s="635">
        <v>-894</v>
      </c>
      <c r="E29" s="635">
        <v>-1070</v>
      </c>
      <c r="F29" s="635">
        <v>-1652</v>
      </c>
      <c r="G29" s="636">
        <v>-4450</v>
      </c>
    </row>
    <row r="30" spans="1:7" s="580" customFormat="1" ht="20">
      <c r="A30" s="156"/>
      <c r="B30" s="648" t="s">
        <v>540</v>
      </c>
      <c r="C30" s="635">
        <v>171</v>
      </c>
      <c r="D30" s="635">
        <v>63</v>
      </c>
      <c r="E30" s="635">
        <v>3</v>
      </c>
      <c r="F30" s="635">
        <v>8</v>
      </c>
      <c r="G30" s="636">
        <v>245</v>
      </c>
    </row>
    <row r="31" spans="1:7" s="580" customFormat="1" ht="10.5">
      <c r="A31" s="156"/>
      <c r="B31" s="648" t="s">
        <v>323</v>
      </c>
      <c r="C31" s="635">
        <v>0</v>
      </c>
      <c r="D31" s="635">
        <v>112</v>
      </c>
      <c r="E31" s="635">
        <v>0</v>
      </c>
      <c r="F31" s="635">
        <v>0</v>
      </c>
      <c r="G31" s="636">
        <v>112</v>
      </c>
    </row>
    <row r="32" spans="1:7" s="580" customFormat="1" ht="10.5">
      <c r="A32" s="156"/>
      <c r="B32" s="637" t="s">
        <v>489</v>
      </c>
      <c r="C32" s="635">
        <v>-8</v>
      </c>
      <c r="D32" s="635">
        <v>48</v>
      </c>
      <c r="E32" s="635">
        <v>37</v>
      </c>
      <c r="F32" s="635">
        <v>5</v>
      </c>
      <c r="G32" s="636">
        <v>82</v>
      </c>
    </row>
    <row r="33" spans="1:7" s="580" customFormat="1" ht="11" thickBot="1">
      <c r="A33" s="156"/>
      <c r="B33" s="637" t="s">
        <v>129</v>
      </c>
      <c r="C33" s="635">
        <v>5</v>
      </c>
      <c r="D33" s="635">
        <v>-4</v>
      </c>
      <c r="E33" s="635">
        <v>-2</v>
      </c>
      <c r="F33" s="635">
        <v>18</v>
      </c>
      <c r="G33" s="636">
        <v>17</v>
      </c>
    </row>
    <row r="34" spans="1:7" s="580" customFormat="1" ht="12" customHeight="1" thickBot="1">
      <c r="A34" s="156"/>
      <c r="B34" s="645" t="s">
        <v>325</v>
      </c>
      <c r="C34" s="646">
        <v>-666</v>
      </c>
      <c r="D34" s="646">
        <v>-675</v>
      </c>
      <c r="E34" s="646">
        <v>-1032</v>
      </c>
      <c r="F34" s="646">
        <v>-1621</v>
      </c>
      <c r="G34" s="647">
        <v>-3994</v>
      </c>
    </row>
    <row r="35" spans="1:7" s="580" customFormat="1" ht="10.5">
      <c r="A35" s="156"/>
      <c r="B35" s="628" t="s">
        <v>326</v>
      </c>
      <c r="C35" s="649"/>
      <c r="D35" s="649"/>
      <c r="E35" s="649"/>
      <c r="F35" s="649"/>
      <c r="G35" s="650"/>
    </row>
    <row r="36" spans="1:7" s="580" customFormat="1" ht="10.5">
      <c r="A36" s="156"/>
      <c r="B36" s="637" t="s">
        <v>556</v>
      </c>
      <c r="C36" s="635">
        <v>212</v>
      </c>
      <c r="D36" s="635">
        <v>-12</v>
      </c>
      <c r="E36" s="635">
        <v>0</v>
      </c>
      <c r="F36" s="635">
        <v>-10</v>
      </c>
      <c r="G36" s="636">
        <v>190</v>
      </c>
    </row>
    <row r="37" spans="1:7" s="580" customFormat="1" ht="10.5">
      <c r="A37" s="156"/>
      <c r="B37" s="637" t="s">
        <v>557</v>
      </c>
      <c r="C37" s="635">
        <v>304</v>
      </c>
      <c r="D37" s="635">
        <v>58</v>
      </c>
      <c r="E37" s="635">
        <v>7</v>
      </c>
      <c r="F37" s="635">
        <v>12</v>
      </c>
      <c r="G37" s="636">
        <v>381</v>
      </c>
    </row>
    <row r="38" spans="1:7" s="580" customFormat="1" ht="10.5">
      <c r="A38" s="156"/>
      <c r="B38" s="651" t="s">
        <v>534</v>
      </c>
      <c r="C38" s="635">
        <v>-410</v>
      </c>
      <c r="D38" s="635">
        <v>-2</v>
      </c>
      <c r="E38" s="635">
        <v>-65</v>
      </c>
      <c r="F38" s="635">
        <v>-15</v>
      </c>
      <c r="G38" s="636">
        <v>-492</v>
      </c>
    </row>
    <row r="39" spans="1:7" s="580" customFormat="1" ht="10.5">
      <c r="A39" s="156"/>
      <c r="B39" s="651" t="s">
        <v>451</v>
      </c>
      <c r="C39" s="635">
        <v>-1000</v>
      </c>
      <c r="D39" s="635">
        <v>0</v>
      </c>
      <c r="E39" s="635">
        <v>0</v>
      </c>
      <c r="F39" s="635">
        <v>0</v>
      </c>
      <c r="G39" s="636">
        <v>-1000</v>
      </c>
    </row>
    <row r="40" spans="1:7" s="580" customFormat="1" ht="10.5">
      <c r="A40" s="156"/>
      <c r="B40" s="637" t="s">
        <v>535</v>
      </c>
      <c r="C40" s="635">
        <v>-29</v>
      </c>
      <c r="D40" s="635">
        <v>-153</v>
      </c>
      <c r="E40" s="635">
        <v>-14</v>
      </c>
      <c r="F40" s="635">
        <v>-22</v>
      </c>
      <c r="G40" s="636">
        <v>-218</v>
      </c>
    </row>
    <row r="41" spans="1:7" s="580" customFormat="1" ht="10.5">
      <c r="A41" s="156"/>
      <c r="B41" s="637" t="s">
        <v>536</v>
      </c>
      <c r="C41" s="635">
        <v>-15</v>
      </c>
      <c r="D41" s="635">
        <v>-20</v>
      </c>
      <c r="E41" s="635">
        <v>-16</v>
      </c>
      <c r="F41" s="635">
        <v>-17</v>
      </c>
      <c r="G41" s="636">
        <v>-68</v>
      </c>
    </row>
    <row r="42" spans="1:7" s="580" customFormat="1" ht="10.5">
      <c r="A42" s="156"/>
      <c r="B42" s="637" t="s">
        <v>420</v>
      </c>
      <c r="C42" s="635">
        <v>0</v>
      </c>
      <c r="D42" s="635">
        <v>0</v>
      </c>
      <c r="E42" s="635">
        <v>-1497</v>
      </c>
      <c r="F42" s="635">
        <v>0</v>
      </c>
      <c r="G42" s="636">
        <v>-1497</v>
      </c>
    </row>
    <row r="43" spans="1:7" s="644" customFormat="1" ht="10">
      <c r="A43" s="562"/>
      <c r="B43" s="641" t="s">
        <v>498</v>
      </c>
      <c r="C43" s="642">
        <v>0</v>
      </c>
      <c r="D43" s="642">
        <v>0</v>
      </c>
      <c r="E43" s="642">
        <v>-1497</v>
      </c>
      <c r="F43" s="642">
        <v>0</v>
      </c>
      <c r="G43" s="643">
        <v>-1497</v>
      </c>
    </row>
    <row r="44" spans="1:7" s="580" customFormat="1" ht="10.5">
      <c r="A44" s="156"/>
      <c r="B44" s="637" t="s">
        <v>333</v>
      </c>
      <c r="C44" s="635">
        <v>-97</v>
      </c>
      <c r="D44" s="635">
        <v>-173</v>
      </c>
      <c r="E44" s="635">
        <v>-153</v>
      </c>
      <c r="F44" s="635">
        <v>-233</v>
      </c>
      <c r="G44" s="636">
        <v>-656</v>
      </c>
    </row>
    <row r="45" spans="1:7" s="644" customFormat="1" ht="10">
      <c r="A45" s="562"/>
      <c r="B45" s="641" t="s">
        <v>560</v>
      </c>
      <c r="C45" s="642">
        <v>-2</v>
      </c>
      <c r="D45" s="642">
        <v>-20</v>
      </c>
      <c r="E45" s="642">
        <v>-41</v>
      </c>
      <c r="F45" s="642">
        <v>-86</v>
      </c>
      <c r="G45" s="643">
        <v>-149</v>
      </c>
    </row>
    <row r="46" spans="1:7" s="580" customFormat="1" ht="11" thickBot="1">
      <c r="A46" s="156"/>
      <c r="B46" s="637" t="s">
        <v>129</v>
      </c>
      <c r="C46" s="635">
        <v>-1</v>
      </c>
      <c r="D46" s="635">
        <v>0</v>
      </c>
      <c r="E46" s="635">
        <v>-1</v>
      </c>
      <c r="F46" s="635">
        <v>-1</v>
      </c>
      <c r="G46" s="636">
        <v>-3</v>
      </c>
    </row>
    <row r="47" spans="1:7" s="580" customFormat="1" ht="11" thickBot="1">
      <c r="A47" s="156"/>
      <c r="B47" s="645" t="s">
        <v>537</v>
      </c>
      <c r="C47" s="646">
        <v>-1036</v>
      </c>
      <c r="D47" s="646">
        <v>-302</v>
      </c>
      <c r="E47" s="646">
        <v>-1739</v>
      </c>
      <c r="F47" s="646">
        <v>-286</v>
      </c>
      <c r="G47" s="647">
        <v>-3363</v>
      </c>
    </row>
    <row r="48" spans="1:7" s="655" customFormat="1" ht="3.5">
      <c r="A48" s="158"/>
      <c r="B48" s="652"/>
      <c r="C48" s="653"/>
      <c r="D48" s="653"/>
      <c r="E48" s="653"/>
      <c r="F48" s="653">
        <v>0</v>
      </c>
      <c r="G48" s="654"/>
    </row>
    <row r="49" spans="1:7" s="580" customFormat="1" ht="10.5">
      <c r="A49" s="156"/>
      <c r="B49" s="631" t="s">
        <v>337</v>
      </c>
      <c r="C49" s="632">
        <v>-511</v>
      </c>
      <c r="D49" s="632">
        <v>2517</v>
      </c>
      <c r="E49" s="632">
        <v>660</v>
      </c>
      <c r="F49" s="632">
        <v>-704</v>
      </c>
      <c r="G49" s="633">
        <v>1962</v>
      </c>
    </row>
    <row r="50" spans="1:7" s="580" customFormat="1" ht="10">
      <c r="A50" s="222"/>
      <c r="B50" s="638" t="s">
        <v>551</v>
      </c>
      <c r="C50" s="639">
        <v>-16</v>
      </c>
      <c r="D50" s="639">
        <v>-14</v>
      </c>
      <c r="E50" s="639">
        <v>-15</v>
      </c>
      <c r="F50" s="639">
        <v>50</v>
      </c>
      <c r="G50" s="640">
        <v>5</v>
      </c>
    </row>
    <row r="51" spans="1:7" s="580" customFormat="1" ht="10">
      <c r="A51" s="222"/>
      <c r="B51" s="638" t="s">
        <v>339</v>
      </c>
      <c r="C51" s="639">
        <v>4192</v>
      </c>
      <c r="D51" s="639">
        <v>3665</v>
      </c>
      <c r="E51" s="639">
        <v>6168</v>
      </c>
      <c r="F51" s="639">
        <v>6813</v>
      </c>
      <c r="G51" s="640">
        <v>4192</v>
      </c>
    </row>
    <row r="52" spans="1:7" s="655" customFormat="1" ht="4" thickBot="1">
      <c r="A52" s="158"/>
      <c r="B52" s="656"/>
      <c r="C52" s="657"/>
      <c r="D52" s="657"/>
      <c r="E52" s="657"/>
      <c r="F52" s="657">
        <v>0</v>
      </c>
      <c r="G52" s="658"/>
    </row>
    <row r="53" spans="1:7" s="580" customFormat="1" ht="11" thickBot="1">
      <c r="A53" s="156"/>
      <c r="B53" s="645" t="s">
        <v>340</v>
      </c>
      <c r="C53" s="646">
        <v>3665</v>
      </c>
      <c r="D53" s="646">
        <v>6168</v>
      </c>
      <c r="E53" s="646">
        <v>6813</v>
      </c>
      <c r="F53" s="646">
        <v>6159</v>
      </c>
      <c r="G53" s="647">
        <v>6159</v>
      </c>
    </row>
    <row r="54" spans="1:7" ht="12" customHeight="1">
      <c r="A54" s="85"/>
      <c r="B54" s="659" t="s">
        <v>538</v>
      </c>
      <c r="C54" s="642">
        <v>82</v>
      </c>
      <c r="D54" s="642">
        <v>93</v>
      </c>
      <c r="E54" s="642">
        <v>63</v>
      </c>
      <c r="F54" s="642">
        <v>1086</v>
      </c>
      <c r="G54" s="642">
        <v>1086</v>
      </c>
    </row>
    <row r="55" spans="1:7" ht="13">
      <c r="A55" s="85"/>
      <c r="B55" s="660"/>
      <c r="C55" s="661"/>
      <c r="D55" s="661"/>
      <c r="E55" s="661"/>
      <c r="F55" s="661"/>
      <c r="G55" s="661"/>
    </row>
    <row r="56" spans="1:7" ht="13">
      <c r="A56" s="85"/>
      <c r="B56" s="660"/>
      <c r="C56" s="662"/>
      <c r="D56" s="662"/>
      <c r="E56" s="662"/>
      <c r="F56" s="662"/>
      <c r="G56" s="662"/>
    </row>
    <row r="57" spans="1:7" ht="13">
      <c r="A57" s="85"/>
      <c r="B57" s="660"/>
      <c r="C57" s="662"/>
      <c r="D57" s="662"/>
      <c r="E57" s="662"/>
      <c r="F57" s="662"/>
      <c r="G57" s="662"/>
    </row>
    <row r="58" spans="1:7" ht="13">
      <c r="A58" s="85"/>
      <c r="B58" s="663"/>
      <c r="C58" s="664"/>
      <c r="D58" s="664"/>
      <c r="E58" s="664"/>
      <c r="F58" s="664"/>
      <c r="G58" s="664"/>
    </row>
    <row r="59" spans="1:7" ht="13">
      <c r="A59" s="85"/>
      <c r="B59" s="663"/>
      <c r="C59" s="664"/>
      <c r="D59" s="664"/>
      <c r="E59" s="664"/>
      <c r="F59" s="664"/>
      <c r="G59" s="664"/>
    </row>
    <row r="60" spans="1:7" ht="13">
      <c r="A60" s="85"/>
      <c r="B60" s="663"/>
      <c r="C60" s="664"/>
      <c r="D60" s="664"/>
      <c r="E60" s="664"/>
      <c r="F60" s="664"/>
      <c r="G60" s="664"/>
    </row>
    <row r="61" spans="1:7" ht="13">
      <c r="A61" s="85"/>
      <c r="B61" s="663"/>
      <c r="C61" s="664"/>
      <c r="D61" s="664"/>
      <c r="E61" s="664"/>
      <c r="F61" s="664"/>
      <c r="G61" s="664"/>
    </row>
    <row r="62" spans="1:7" ht="13">
      <c r="A62" s="85"/>
      <c r="B62" s="663"/>
      <c r="C62" s="664"/>
      <c r="D62" s="664"/>
      <c r="E62" s="664"/>
      <c r="F62" s="664"/>
      <c r="G62" s="664"/>
    </row>
    <row r="63" spans="1:7" ht="13">
      <c r="A63" s="85"/>
      <c r="B63" s="663"/>
      <c r="C63" s="664"/>
      <c r="D63" s="664"/>
      <c r="E63" s="664"/>
      <c r="F63" s="664"/>
      <c r="G63" s="664"/>
    </row>
    <row r="64" spans="1:7" ht="13">
      <c r="A64" s="85"/>
      <c r="B64" s="663"/>
      <c r="C64" s="664"/>
      <c r="D64" s="664"/>
      <c r="E64" s="664"/>
      <c r="F64" s="664"/>
      <c r="G64" s="664"/>
    </row>
    <row r="65" spans="1:7" ht="13">
      <c r="A65" s="85"/>
      <c r="B65" s="663"/>
      <c r="C65" s="664"/>
      <c r="D65" s="664"/>
      <c r="E65" s="664"/>
      <c r="F65" s="664"/>
      <c r="G65" s="664"/>
    </row>
    <row r="66" spans="1:7" ht="13">
      <c r="A66" s="85"/>
      <c r="B66" s="663"/>
      <c r="C66" s="665"/>
      <c r="D66" s="665"/>
      <c r="E66" s="665"/>
      <c r="F66" s="665"/>
      <c r="G66" s="665"/>
    </row>
    <row r="67" spans="1:7" ht="13">
      <c r="A67" s="85"/>
      <c r="B67" s="660"/>
      <c r="C67" s="665"/>
      <c r="D67" s="665"/>
      <c r="E67" s="665"/>
      <c r="F67" s="665"/>
      <c r="G67" s="665"/>
    </row>
    <row r="68" spans="1:7" ht="13">
      <c r="A68" s="85"/>
      <c r="B68" s="660"/>
      <c r="C68" s="665"/>
      <c r="D68" s="665"/>
      <c r="E68" s="665"/>
      <c r="F68" s="665"/>
      <c r="G68" s="665"/>
    </row>
    <row r="69" spans="1:7" ht="13">
      <c r="A69" s="85"/>
      <c r="B69" s="660"/>
      <c r="C69" s="665"/>
      <c r="D69" s="665"/>
      <c r="E69" s="665"/>
      <c r="F69" s="665"/>
      <c r="G69" s="665"/>
    </row>
    <row r="70" spans="1:7" ht="13">
      <c r="A70" s="85"/>
      <c r="B70" s="660"/>
      <c r="C70" s="665"/>
      <c r="D70" s="665"/>
      <c r="E70" s="665"/>
      <c r="F70" s="665"/>
      <c r="G70" s="665"/>
    </row>
    <row r="71" spans="1:7" ht="13">
      <c r="A71" s="85"/>
      <c r="B71" s="660"/>
      <c r="C71" s="665"/>
      <c r="D71" s="665"/>
      <c r="E71" s="665"/>
      <c r="F71" s="665"/>
      <c r="G71" s="665"/>
    </row>
    <row r="72" spans="1:7" ht="13">
      <c r="A72" s="85"/>
      <c r="B72" s="660"/>
      <c r="C72" s="665"/>
      <c r="D72" s="665"/>
      <c r="E72" s="665"/>
      <c r="F72" s="665"/>
      <c r="G72" s="665"/>
    </row>
    <row r="73" spans="1:7" ht="13">
      <c r="A73" s="85"/>
      <c r="B73" s="660"/>
      <c r="C73" s="665"/>
      <c r="D73" s="665"/>
      <c r="E73" s="665"/>
      <c r="F73" s="665"/>
      <c r="G73" s="665"/>
    </row>
    <row r="74" spans="1:7" ht="13">
      <c r="A74" s="85"/>
      <c r="B74" s="660"/>
      <c r="C74" s="665"/>
      <c r="D74" s="665"/>
      <c r="E74" s="665"/>
      <c r="F74" s="665"/>
      <c r="G74" s="665"/>
    </row>
    <row r="75" spans="1:7" ht="13">
      <c r="A75" s="85"/>
    </row>
    <row r="76" spans="1:7" ht="13">
      <c r="A76" s="85"/>
    </row>
    <row r="77" spans="1:7" ht="13">
      <c r="A77" s="85"/>
    </row>
    <row r="78" spans="1:7" ht="13">
      <c r="A78" s="85"/>
    </row>
    <row r="79" spans="1:7" ht="13">
      <c r="A79" s="85"/>
    </row>
    <row r="80" spans="1:7" ht="13">
      <c r="A80" s="85"/>
    </row>
    <row r="81" spans="1:7" s="625" customFormat="1" ht="13">
      <c r="A81" s="85"/>
      <c r="C81" s="623"/>
      <c r="D81" s="623"/>
      <c r="E81" s="623"/>
      <c r="F81" s="623"/>
      <c r="G81" s="623"/>
    </row>
    <row r="82" spans="1:7" s="625" customFormat="1" ht="13">
      <c r="A82" s="85"/>
      <c r="C82" s="623"/>
      <c r="D82" s="623"/>
      <c r="E82" s="623"/>
      <c r="F82" s="623"/>
      <c r="G82" s="623"/>
    </row>
  </sheetData>
  <printOptions horizontalCentered="1"/>
  <pageMargins left="0.47244094488188981" right="0.3937007874015748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G88"/>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cols>
    <col min="1" max="1" width="1.26953125" style="621" customWidth="1"/>
    <col min="2" max="2" width="86.81640625" style="625" customWidth="1"/>
    <col min="3" max="6" width="8.54296875" style="623" customWidth="1"/>
    <col min="7" max="7" width="9.26953125" style="623" customWidth="1"/>
    <col min="8" max="16384" width="9.1796875" style="624"/>
  </cols>
  <sheetData>
    <row r="2" spans="1:7" ht="15.5">
      <c r="B2" s="622" t="s">
        <v>297</v>
      </c>
    </row>
    <row r="3" spans="1:7" ht="10" customHeight="1"/>
    <row r="4" spans="1:7" s="580" customFormat="1" ht="21" customHeight="1">
      <c r="B4" s="45" t="s">
        <v>202</v>
      </c>
      <c r="C4" s="45" t="s">
        <v>565</v>
      </c>
      <c r="D4" s="45" t="s">
        <v>708</v>
      </c>
      <c r="E4" s="45" t="s">
        <v>567</v>
      </c>
      <c r="F4" s="45" t="s">
        <v>568</v>
      </c>
      <c r="G4" s="45" t="s">
        <v>569</v>
      </c>
    </row>
    <row r="5" spans="1:7" s="626" customFormat="1" ht="7" customHeight="1">
      <c r="B5" s="627"/>
      <c r="C5" s="627"/>
      <c r="D5" s="627"/>
      <c r="E5" s="627"/>
      <c r="F5" s="627"/>
      <c r="G5" s="627"/>
    </row>
    <row r="6" spans="1:7" s="580" customFormat="1" ht="10.5">
      <c r="B6" s="628" t="s">
        <v>398</v>
      </c>
      <c r="C6" s="629"/>
      <c r="D6" s="629"/>
      <c r="E6" s="629"/>
      <c r="F6" s="629"/>
      <c r="G6" s="630"/>
    </row>
    <row r="7" spans="1:7" s="580" customFormat="1" ht="10.5">
      <c r="B7" s="631" t="s">
        <v>244</v>
      </c>
      <c r="C7" s="632">
        <v>-2562</v>
      </c>
      <c r="D7" s="632">
        <v>4449</v>
      </c>
      <c r="E7" s="632">
        <v>822</v>
      </c>
      <c r="F7" s="632">
        <v>147</v>
      </c>
      <c r="G7" s="633">
        <v>2856</v>
      </c>
    </row>
    <row r="8" spans="1:7" s="580" customFormat="1" ht="10">
      <c r="B8" s="634" t="s">
        <v>300</v>
      </c>
      <c r="C8" s="635"/>
      <c r="D8" s="635"/>
      <c r="E8" s="635"/>
      <c r="F8" s="635"/>
      <c r="G8" s="636"/>
    </row>
    <row r="9" spans="1:7" s="618" customFormat="1" ht="11.25" customHeight="1">
      <c r="B9" s="637" t="s">
        <v>580</v>
      </c>
      <c r="C9" s="635">
        <v>-12</v>
      </c>
      <c r="D9" s="635">
        <v>-55</v>
      </c>
      <c r="E9" s="635">
        <v>-36</v>
      </c>
      <c r="F9" s="635">
        <v>-46</v>
      </c>
      <c r="G9" s="636">
        <v>-149</v>
      </c>
    </row>
    <row r="10" spans="1:7" s="618" customFormat="1" ht="10">
      <c r="B10" s="683" t="s">
        <v>301</v>
      </c>
      <c r="C10" s="635">
        <v>935</v>
      </c>
      <c r="D10" s="635">
        <v>1128</v>
      </c>
      <c r="E10" s="635">
        <v>1188</v>
      </c>
      <c r="F10" s="635">
        <v>1306</v>
      </c>
      <c r="G10" s="636">
        <v>4557</v>
      </c>
    </row>
    <row r="11" spans="1:7" s="618" customFormat="1" ht="10">
      <c r="B11" s="683" t="s">
        <v>399</v>
      </c>
      <c r="C11" s="635">
        <v>557</v>
      </c>
      <c r="D11" s="635">
        <v>-246</v>
      </c>
      <c r="E11" s="635">
        <v>196</v>
      </c>
      <c r="F11" s="635">
        <v>152</v>
      </c>
      <c r="G11" s="636">
        <v>659</v>
      </c>
    </row>
    <row r="12" spans="1:7" s="618" customFormat="1" ht="10">
      <c r="B12" s="683" t="s">
        <v>555</v>
      </c>
      <c r="C12" s="635">
        <v>35</v>
      </c>
      <c r="D12" s="635">
        <v>114</v>
      </c>
      <c r="E12" s="635">
        <v>135</v>
      </c>
      <c r="F12" s="635">
        <v>108</v>
      </c>
      <c r="G12" s="636">
        <v>392</v>
      </c>
    </row>
    <row r="13" spans="1:7" s="618" customFormat="1" ht="10">
      <c r="B13" s="683" t="s">
        <v>304</v>
      </c>
      <c r="C13" s="635">
        <v>0</v>
      </c>
      <c r="D13" s="635">
        <v>-6</v>
      </c>
      <c r="E13" s="635">
        <v>0</v>
      </c>
      <c r="F13" s="635">
        <v>0</v>
      </c>
      <c r="G13" s="636">
        <v>-6</v>
      </c>
    </row>
    <row r="14" spans="1:7" s="580" customFormat="1" ht="10">
      <c r="B14" s="683" t="s">
        <v>502</v>
      </c>
      <c r="C14" s="635">
        <v>-600</v>
      </c>
      <c r="D14" s="635">
        <v>-3646</v>
      </c>
      <c r="E14" s="635">
        <v>76</v>
      </c>
      <c r="F14" s="635">
        <v>576</v>
      </c>
      <c r="G14" s="636">
        <v>-3594</v>
      </c>
    </row>
    <row r="15" spans="1:7" s="644" customFormat="1" ht="10" customHeight="1">
      <c r="A15" s="562"/>
      <c r="B15" s="684" t="s">
        <v>581</v>
      </c>
      <c r="C15" s="642">
        <v>504</v>
      </c>
      <c r="D15" s="642">
        <v>146</v>
      </c>
      <c r="E15" s="642">
        <v>-8</v>
      </c>
      <c r="F15" s="642">
        <v>949</v>
      </c>
      <c r="G15" s="643">
        <v>1591</v>
      </c>
    </row>
    <row r="16" spans="1:7" s="644" customFormat="1" ht="10">
      <c r="A16" s="562"/>
      <c r="B16" s="641" t="s">
        <v>562</v>
      </c>
      <c r="C16" s="642">
        <v>-1106</v>
      </c>
      <c r="D16" s="642">
        <v>273</v>
      </c>
      <c r="E16" s="642">
        <v>90</v>
      </c>
      <c r="F16" s="642">
        <v>-372</v>
      </c>
      <c r="G16" s="643">
        <v>-1115</v>
      </c>
    </row>
    <row r="17" spans="1:7" s="644" customFormat="1" ht="10">
      <c r="A17" s="562"/>
      <c r="B17" s="641" t="s">
        <v>659</v>
      </c>
      <c r="C17" s="642">
        <v>0</v>
      </c>
      <c r="D17" s="642">
        <v>-4062</v>
      </c>
      <c r="E17" s="642">
        <v>0</v>
      </c>
      <c r="F17" s="642">
        <v>0</v>
      </c>
      <c r="G17" s="643">
        <v>-4062</v>
      </c>
    </row>
    <row r="18" spans="1:7" s="580" customFormat="1" ht="10.5">
      <c r="A18" s="156"/>
      <c r="B18" s="637" t="s">
        <v>306</v>
      </c>
      <c r="C18" s="635">
        <v>318</v>
      </c>
      <c r="D18" s="635">
        <v>436</v>
      </c>
      <c r="E18" s="635">
        <v>496</v>
      </c>
      <c r="F18" s="635">
        <v>452</v>
      </c>
      <c r="G18" s="636">
        <v>1702</v>
      </c>
    </row>
    <row r="19" spans="1:7" s="580" customFormat="1" ht="10.5">
      <c r="A19" s="156"/>
      <c r="B19" s="638" t="s">
        <v>307</v>
      </c>
      <c r="C19" s="639">
        <v>1408</v>
      </c>
      <c r="D19" s="639">
        <v>2312</v>
      </c>
      <c r="E19" s="639">
        <v>-585</v>
      </c>
      <c r="F19" s="639">
        <v>-926</v>
      </c>
      <c r="G19" s="640">
        <v>2209</v>
      </c>
    </row>
    <row r="20" spans="1:7" s="644" customFormat="1" ht="10">
      <c r="A20" s="562"/>
      <c r="B20" s="641" t="s">
        <v>582</v>
      </c>
      <c r="C20" s="642">
        <v>2984</v>
      </c>
      <c r="D20" s="642">
        <v>241</v>
      </c>
      <c r="E20" s="642">
        <v>-174</v>
      </c>
      <c r="F20" s="642">
        <v>93</v>
      </c>
      <c r="G20" s="643">
        <v>3144</v>
      </c>
    </row>
    <row r="21" spans="1:7" s="644" customFormat="1" ht="10">
      <c r="A21" s="562"/>
      <c r="B21" s="685" t="s">
        <v>583</v>
      </c>
      <c r="C21" s="642">
        <v>2075</v>
      </c>
      <c r="D21" s="642">
        <v>-1560</v>
      </c>
      <c r="E21" s="642">
        <v>97</v>
      </c>
      <c r="F21" s="642">
        <v>-26</v>
      </c>
      <c r="G21" s="643">
        <v>586</v>
      </c>
    </row>
    <row r="22" spans="1:7" s="644" customFormat="1" ht="10">
      <c r="A22" s="562"/>
      <c r="B22" s="641" t="s">
        <v>309</v>
      </c>
      <c r="C22" s="642">
        <v>1478</v>
      </c>
      <c r="D22" s="642">
        <v>1135</v>
      </c>
      <c r="E22" s="642">
        <v>-973</v>
      </c>
      <c r="F22" s="642">
        <v>612</v>
      </c>
      <c r="G22" s="643">
        <v>2252</v>
      </c>
    </row>
    <row r="23" spans="1:7" s="644" customFormat="1" ht="10">
      <c r="A23" s="562"/>
      <c r="B23" s="641" t="s">
        <v>310</v>
      </c>
      <c r="C23" s="642">
        <v>-3054</v>
      </c>
      <c r="D23" s="642">
        <v>936</v>
      </c>
      <c r="E23" s="642">
        <v>562</v>
      </c>
      <c r="F23" s="642">
        <v>-1631</v>
      </c>
      <c r="G23" s="643">
        <v>-3187</v>
      </c>
    </row>
    <row r="24" spans="1:7" s="580" customFormat="1" ht="10.5">
      <c r="A24" s="156"/>
      <c r="B24" s="637" t="s">
        <v>453</v>
      </c>
      <c r="C24" s="635">
        <v>676</v>
      </c>
      <c r="D24" s="635">
        <v>-807</v>
      </c>
      <c r="E24" s="635">
        <v>-121</v>
      </c>
      <c r="F24" s="635">
        <v>-383</v>
      </c>
      <c r="G24" s="636">
        <v>-635</v>
      </c>
    </row>
    <row r="25" spans="1:7" s="644" customFormat="1" ht="10">
      <c r="A25" s="562"/>
      <c r="B25" s="641" t="s">
        <v>488</v>
      </c>
      <c r="C25" s="642">
        <v>-179</v>
      </c>
      <c r="D25" s="642">
        <v>-169</v>
      </c>
      <c r="E25" s="642">
        <v>-190</v>
      </c>
      <c r="F25" s="642">
        <v>-211</v>
      </c>
      <c r="G25" s="643">
        <v>-749</v>
      </c>
    </row>
    <row r="26" spans="1:7" s="644" customFormat="1" ht="10">
      <c r="A26" s="562"/>
      <c r="B26" s="641" t="s">
        <v>563</v>
      </c>
      <c r="C26" s="642">
        <v>481</v>
      </c>
      <c r="D26" s="642">
        <v>-364</v>
      </c>
      <c r="E26" s="642">
        <v>221</v>
      </c>
      <c r="F26" s="642">
        <v>-198</v>
      </c>
      <c r="G26" s="643">
        <v>140</v>
      </c>
    </row>
    <row r="27" spans="1:7" s="644" customFormat="1" ht="10">
      <c r="A27" s="562"/>
      <c r="B27" s="641" t="s">
        <v>564</v>
      </c>
      <c r="C27" s="642">
        <v>188</v>
      </c>
      <c r="D27" s="642">
        <v>-161</v>
      </c>
      <c r="E27" s="642">
        <v>-37</v>
      </c>
      <c r="F27" s="642">
        <v>16</v>
      </c>
      <c r="G27" s="643">
        <v>6</v>
      </c>
    </row>
    <row r="28" spans="1:7" s="580" customFormat="1" ht="11" thickBot="1">
      <c r="A28" s="156"/>
      <c r="B28" s="634" t="s">
        <v>312</v>
      </c>
      <c r="C28" s="635">
        <v>-225</v>
      </c>
      <c r="D28" s="635">
        <v>-337</v>
      </c>
      <c r="E28" s="635">
        <v>-57</v>
      </c>
      <c r="F28" s="635">
        <v>-125</v>
      </c>
      <c r="G28" s="636">
        <v>-744</v>
      </c>
    </row>
    <row r="29" spans="1:7" s="580" customFormat="1" ht="11" thickBot="1">
      <c r="A29" s="156"/>
      <c r="B29" s="645" t="s">
        <v>419</v>
      </c>
      <c r="C29" s="646">
        <v>530</v>
      </c>
      <c r="D29" s="646">
        <v>3342</v>
      </c>
      <c r="E29" s="646">
        <v>2114</v>
      </c>
      <c r="F29" s="646">
        <v>1261</v>
      </c>
      <c r="G29" s="647">
        <v>7247</v>
      </c>
    </row>
    <row r="30" spans="1:7" s="580" customFormat="1" ht="10.5">
      <c r="A30" s="156"/>
      <c r="B30" s="628" t="s">
        <v>400</v>
      </c>
      <c r="C30" s="635"/>
      <c r="D30" s="635"/>
      <c r="E30" s="635"/>
      <c r="F30" s="635"/>
      <c r="G30" s="636"/>
    </row>
    <row r="31" spans="1:7" s="580" customFormat="1" ht="20">
      <c r="A31" s="156"/>
      <c r="B31" s="648" t="s">
        <v>539</v>
      </c>
      <c r="C31" s="635">
        <v>-1233</v>
      </c>
      <c r="D31" s="635">
        <v>-1988</v>
      </c>
      <c r="E31" s="635">
        <v>-1988</v>
      </c>
      <c r="F31" s="635">
        <v>-2364</v>
      </c>
      <c r="G31" s="636">
        <v>-7573</v>
      </c>
    </row>
    <row r="32" spans="1:7" s="580" customFormat="1" ht="10.5">
      <c r="A32" s="156"/>
      <c r="B32" s="648" t="s">
        <v>663</v>
      </c>
      <c r="C32" s="635">
        <v>0</v>
      </c>
      <c r="D32" s="635">
        <v>-1609</v>
      </c>
      <c r="E32" s="635">
        <v>0</v>
      </c>
      <c r="F32" s="635">
        <v>-391</v>
      </c>
      <c r="G32" s="636">
        <v>-2000</v>
      </c>
    </row>
    <row r="33" spans="1:7" s="644" customFormat="1" ht="10">
      <c r="A33" s="562"/>
      <c r="B33" s="641" t="s">
        <v>664</v>
      </c>
      <c r="C33" s="642">
        <v>0</v>
      </c>
      <c r="D33" s="642">
        <v>-1609</v>
      </c>
      <c r="E33" s="642">
        <v>0</v>
      </c>
      <c r="F33" s="642">
        <v>-377</v>
      </c>
      <c r="G33" s="643">
        <v>-1986</v>
      </c>
    </row>
    <row r="34" spans="1:7" s="580" customFormat="1" ht="20">
      <c r="A34" s="156"/>
      <c r="B34" s="648" t="s">
        <v>540</v>
      </c>
      <c r="C34" s="635">
        <v>22</v>
      </c>
      <c r="D34" s="635">
        <v>19</v>
      </c>
      <c r="E34" s="635">
        <v>19</v>
      </c>
      <c r="F34" s="635">
        <v>10</v>
      </c>
      <c r="G34" s="636">
        <v>70</v>
      </c>
    </row>
    <row r="35" spans="1:7" s="580" customFormat="1" ht="10.5">
      <c r="A35" s="156"/>
      <c r="B35" s="648" t="s">
        <v>584</v>
      </c>
      <c r="C35" s="635">
        <v>-108</v>
      </c>
      <c r="D35" s="635">
        <v>33</v>
      </c>
      <c r="E35" s="635">
        <v>-62</v>
      </c>
      <c r="F35" s="635">
        <v>66</v>
      </c>
      <c r="G35" s="636">
        <v>-71</v>
      </c>
    </row>
    <row r="36" spans="1:7" s="580" customFormat="1" ht="10.5">
      <c r="A36" s="156"/>
      <c r="B36" s="648" t="s">
        <v>323</v>
      </c>
      <c r="C36" s="635">
        <v>0</v>
      </c>
      <c r="D36" s="635">
        <v>40</v>
      </c>
      <c r="E36" s="635">
        <v>37</v>
      </c>
      <c r="F36" s="635">
        <v>67</v>
      </c>
      <c r="G36" s="636">
        <v>144</v>
      </c>
    </row>
    <row r="37" spans="1:7" s="580" customFormat="1" ht="10.5">
      <c r="A37" s="156"/>
      <c r="B37" s="648" t="s">
        <v>665</v>
      </c>
      <c r="C37" s="635">
        <v>0</v>
      </c>
      <c r="D37" s="635">
        <v>-34</v>
      </c>
      <c r="E37" s="635">
        <v>0</v>
      </c>
      <c r="F37" s="635">
        <v>170</v>
      </c>
      <c r="G37" s="636">
        <v>136</v>
      </c>
    </row>
    <row r="38" spans="1:7" s="580" customFormat="1" ht="10.5">
      <c r="A38" s="156"/>
      <c r="B38" s="637" t="s">
        <v>489</v>
      </c>
      <c r="C38" s="635">
        <v>-199</v>
      </c>
      <c r="D38" s="635">
        <v>983</v>
      </c>
      <c r="E38" s="635">
        <v>-347</v>
      </c>
      <c r="F38" s="635">
        <v>313</v>
      </c>
      <c r="G38" s="636">
        <v>750</v>
      </c>
    </row>
    <row r="39" spans="1:7" s="580" customFormat="1" ht="11" thickBot="1">
      <c r="A39" s="156"/>
      <c r="B39" s="637" t="s">
        <v>129</v>
      </c>
      <c r="C39" s="635">
        <v>-9</v>
      </c>
      <c r="D39" s="635">
        <v>-13</v>
      </c>
      <c r="E39" s="635">
        <v>15</v>
      </c>
      <c r="F39" s="635">
        <v>56</v>
      </c>
      <c r="G39" s="636">
        <v>49</v>
      </c>
    </row>
    <row r="40" spans="1:7" s="580" customFormat="1" ht="12" customHeight="1" thickBot="1">
      <c r="A40" s="156"/>
      <c r="B40" s="645" t="s">
        <v>325</v>
      </c>
      <c r="C40" s="646">
        <v>-1527</v>
      </c>
      <c r="D40" s="646">
        <v>-2569</v>
      </c>
      <c r="E40" s="646">
        <v>-2326</v>
      </c>
      <c r="F40" s="646">
        <v>-2073</v>
      </c>
      <c r="G40" s="647">
        <v>-8495</v>
      </c>
    </row>
    <row r="41" spans="1:7" s="580" customFormat="1" ht="10.5">
      <c r="A41" s="156"/>
      <c r="B41" s="628" t="s">
        <v>326</v>
      </c>
      <c r="C41" s="649"/>
      <c r="D41" s="649"/>
      <c r="E41" s="649"/>
      <c r="F41" s="649"/>
      <c r="G41" s="650"/>
    </row>
    <row r="42" spans="1:7" s="580" customFormat="1" ht="10.5">
      <c r="A42" s="156"/>
      <c r="B42" s="637" t="s">
        <v>631</v>
      </c>
      <c r="C42" s="635">
        <v>0</v>
      </c>
      <c r="D42" s="635">
        <v>0</v>
      </c>
      <c r="E42" s="635">
        <v>0</v>
      </c>
      <c r="F42" s="635">
        <v>0</v>
      </c>
      <c r="G42" s="636">
        <v>0</v>
      </c>
    </row>
    <row r="43" spans="1:7" s="580" customFormat="1" ht="10.5">
      <c r="A43" s="156"/>
      <c r="B43" s="637" t="s">
        <v>414</v>
      </c>
      <c r="C43" s="635">
        <v>126</v>
      </c>
      <c r="D43" s="635">
        <v>2192</v>
      </c>
      <c r="E43" s="635">
        <v>1175</v>
      </c>
      <c r="F43" s="635">
        <v>2435</v>
      </c>
      <c r="G43" s="636">
        <v>5928</v>
      </c>
    </row>
    <row r="44" spans="1:7" s="580" customFormat="1" ht="10.5">
      <c r="A44" s="156"/>
      <c r="B44" s="651" t="s">
        <v>329</v>
      </c>
      <c r="C44" s="635">
        <v>0</v>
      </c>
      <c r="D44" s="635">
        <v>0</v>
      </c>
      <c r="E44" s="635">
        <v>0</v>
      </c>
      <c r="F44" s="635">
        <v>1000</v>
      </c>
      <c r="G44" s="636">
        <v>1000</v>
      </c>
    </row>
    <row r="45" spans="1:7" s="580" customFormat="1" ht="10.5">
      <c r="A45" s="156"/>
      <c r="B45" s="651" t="s">
        <v>451</v>
      </c>
      <c r="C45" s="635">
        <v>-2</v>
      </c>
      <c r="D45" s="635">
        <v>-4401</v>
      </c>
      <c r="E45" s="635">
        <v>-2332</v>
      </c>
      <c r="F45" s="635">
        <v>-2299</v>
      </c>
      <c r="G45" s="636">
        <v>-9034</v>
      </c>
    </row>
    <row r="46" spans="1:7" s="580" customFormat="1" ht="10.5">
      <c r="A46" s="156"/>
      <c r="B46" s="637" t="s">
        <v>535</v>
      </c>
      <c r="C46" s="635">
        <v>0</v>
      </c>
      <c r="D46" s="635">
        <v>-100</v>
      </c>
      <c r="E46" s="635">
        <v>0</v>
      </c>
      <c r="F46" s="635">
        <v>0</v>
      </c>
      <c r="G46" s="636">
        <v>-100</v>
      </c>
    </row>
    <row r="47" spans="1:7" s="580" customFormat="1" ht="10.5">
      <c r="A47" s="156"/>
      <c r="B47" s="637" t="s">
        <v>536</v>
      </c>
      <c r="C47" s="635">
        <v>-14</v>
      </c>
      <c r="D47" s="635">
        <v>-167</v>
      </c>
      <c r="E47" s="635">
        <v>-102</v>
      </c>
      <c r="F47" s="635">
        <v>-14</v>
      </c>
      <c r="G47" s="636">
        <v>-297</v>
      </c>
    </row>
    <row r="48" spans="1:7" s="580" customFormat="1" ht="10.5">
      <c r="A48" s="156"/>
      <c r="B48" s="637" t="s">
        <v>420</v>
      </c>
      <c r="C48" s="635">
        <v>-52</v>
      </c>
      <c r="D48" s="635">
        <v>-20</v>
      </c>
      <c r="E48" s="635">
        <v>-19</v>
      </c>
      <c r="F48" s="635">
        <v>-20</v>
      </c>
      <c r="G48" s="636">
        <v>-111</v>
      </c>
    </row>
    <row r="49" spans="1:7" s="644" customFormat="1" ht="10">
      <c r="A49" s="562"/>
      <c r="B49" s="641" t="s">
        <v>498</v>
      </c>
      <c r="C49" s="642">
        <v>0</v>
      </c>
      <c r="D49" s="642">
        <v>-2</v>
      </c>
      <c r="E49" s="642">
        <v>-426</v>
      </c>
      <c r="F49" s="642">
        <v>0</v>
      </c>
      <c r="G49" s="643">
        <v>-428</v>
      </c>
    </row>
    <row r="50" spans="1:7" s="644" customFormat="1" ht="10">
      <c r="A50" s="562"/>
      <c r="B50" s="641" t="s">
        <v>499</v>
      </c>
      <c r="C50" s="642">
        <v>0</v>
      </c>
      <c r="D50" s="642">
        <v>0</v>
      </c>
      <c r="E50" s="642">
        <v>-428</v>
      </c>
      <c r="F50" s="642">
        <v>0</v>
      </c>
      <c r="G50" s="643">
        <v>-428</v>
      </c>
    </row>
    <row r="51" spans="1:7" s="580" customFormat="1" ht="10.5">
      <c r="A51" s="156"/>
      <c r="B51" s="637" t="s">
        <v>632</v>
      </c>
      <c r="C51" s="635">
        <v>-193</v>
      </c>
      <c r="D51" s="635">
        <v>-188</v>
      </c>
      <c r="E51" s="635">
        <v>-106</v>
      </c>
      <c r="F51" s="635">
        <v>-188</v>
      </c>
      <c r="G51" s="636">
        <v>-675</v>
      </c>
    </row>
    <row r="52" spans="1:7" s="580" customFormat="1" ht="11" thickBot="1">
      <c r="A52" s="156"/>
      <c r="B52" s="637" t="s">
        <v>129</v>
      </c>
      <c r="C52" s="635">
        <v>0</v>
      </c>
      <c r="D52" s="635">
        <v>9</v>
      </c>
      <c r="E52" s="635">
        <v>3</v>
      </c>
      <c r="F52" s="635">
        <v>-6</v>
      </c>
      <c r="G52" s="636">
        <v>6</v>
      </c>
    </row>
    <row r="53" spans="1:7" s="580" customFormat="1" ht="11" thickBot="1">
      <c r="A53" s="156"/>
      <c r="B53" s="645" t="s">
        <v>537</v>
      </c>
      <c r="C53" s="646">
        <v>-135</v>
      </c>
      <c r="D53" s="646">
        <v>-2677</v>
      </c>
      <c r="E53" s="646">
        <v>-1807</v>
      </c>
      <c r="F53" s="646">
        <v>908</v>
      </c>
      <c r="G53" s="647">
        <v>-3711</v>
      </c>
    </row>
    <row r="54" spans="1:7" s="655" customFormat="1" ht="3.5">
      <c r="A54" s="158"/>
      <c r="B54" s="652"/>
      <c r="C54" s="653"/>
      <c r="D54" s="653"/>
      <c r="E54" s="653"/>
      <c r="F54" s="653"/>
      <c r="G54" s="654"/>
    </row>
    <row r="55" spans="1:7" s="580" customFormat="1" ht="10.5">
      <c r="A55" s="156"/>
      <c r="B55" s="631" t="s">
        <v>337</v>
      </c>
      <c r="C55" s="632">
        <v>-1132</v>
      </c>
      <c r="D55" s="632">
        <v>-1904</v>
      </c>
      <c r="E55" s="632">
        <v>-2019</v>
      </c>
      <c r="F55" s="632">
        <v>96</v>
      </c>
      <c r="G55" s="633">
        <v>-4959</v>
      </c>
    </row>
    <row r="56" spans="1:7" s="580" customFormat="1" ht="10">
      <c r="A56" s="222"/>
      <c r="B56" s="638" t="s">
        <v>551</v>
      </c>
      <c r="C56" s="639">
        <v>77</v>
      </c>
      <c r="D56" s="639">
        <v>-31</v>
      </c>
      <c r="E56" s="639">
        <v>-39</v>
      </c>
      <c r="F56" s="639">
        <v>33</v>
      </c>
      <c r="G56" s="640">
        <v>40</v>
      </c>
    </row>
    <row r="57" spans="1:7" s="580" customFormat="1" ht="10">
      <c r="A57" s="222"/>
      <c r="B57" s="638" t="s">
        <v>339</v>
      </c>
      <c r="C57" s="639">
        <v>6159</v>
      </c>
      <c r="D57" s="639">
        <v>5104</v>
      </c>
      <c r="E57" s="639">
        <v>3169</v>
      </c>
      <c r="F57" s="639">
        <v>1111</v>
      </c>
      <c r="G57" s="640">
        <v>6159</v>
      </c>
    </row>
    <row r="58" spans="1:7" s="655" customFormat="1" ht="4" thickBot="1">
      <c r="A58" s="158"/>
      <c r="B58" s="656"/>
      <c r="C58" s="657"/>
      <c r="D58" s="657"/>
      <c r="E58" s="657"/>
      <c r="F58" s="657"/>
      <c r="G58" s="658"/>
    </row>
    <row r="59" spans="1:7" s="580" customFormat="1" ht="11" thickBot="1">
      <c r="A59" s="156"/>
      <c r="B59" s="645" t="s">
        <v>340</v>
      </c>
      <c r="C59" s="646">
        <v>5104</v>
      </c>
      <c r="D59" s="646">
        <v>3169</v>
      </c>
      <c r="E59" s="646">
        <v>1111</v>
      </c>
      <c r="F59" s="646">
        <v>1240</v>
      </c>
      <c r="G59" s="647">
        <v>1240</v>
      </c>
    </row>
    <row r="60" spans="1:7" ht="12" customHeight="1">
      <c r="A60" s="85"/>
      <c r="B60" s="659" t="s">
        <v>538</v>
      </c>
      <c r="C60" s="642">
        <v>1089</v>
      </c>
      <c r="D60" s="642">
        <v>219</v>
      </c>
      <c r="E60" s="642">
        <v>188</v>
      </c>
      <c r="F60" s="642">
        <v>217</v>
      </c>
      <c r="G60" s="642">
        <v>217</v>
      </c>
    </row>
    <row r="61" spans="1:7" ht="13">
      <c r="A61" s="85"/>
      <c r="B61" s="660"/>
      <c r="C61" s="661"/>
      <c r="D61" s="661"/>
      <c r="E61" s="661"/>
      <c r="F61" s="661"/>
      <c r="G61" s="661"/>
    </row>
    <row r="62" spans="1:7" ht="13">
      <c r="A62" s="85"/>
      <c r="B62" s="660" t="s">
        <v>621</v>
      </c>
      <c r="C62" s="662"/>
      <c r="D62" s="662"/>
      <c r="E62" s="662"/>
      <c r="F62" s="662"/>
      <c r="G62" s="662"/>
    </row>
    <row r="63" spans="1:7" ht="13">
      <c r="A63" s="85"/>
      <c r="B63" s="660"/>
      <c r="C63" s="662"/>
      <c r="D63" s="662"/>
      <c r="E63" s="662"/>
      <c r="F63" s="662"/>
      <c r="G63" s="662"/>
    </row>
    <row r="64" spans="1:7" ht="13">
      <c r="A64" s="85"/>
      <c r="B64" s="663"/>
      <c r="C64" s="664"/>
      <c r="D64" s="664"/>
      <c r="E64" s="664"/>
      <c r="F64" s="664"/>
      <c r="G64" s="664"/>
    </row>
    <row r="65" spans="1:7" ht="13">
      <c r="A65" s="85"/>
      <c r="B65" s="663"/>
      <c r="C65" s="664"/>
      <c r="D65" s="664"/>
      <c r="E65" s="664"/>
      <c r="F65" s="664"/>
      <c r="G65" s="664"/>
    </row>
    <row r="66" spans="1:7" ht="13">
      <c r="A66" s="85"/>
      <c r="B66" s="663"/>
      <c r="C66" s="664"/>
      <c r="D66" s="664"/>
      <c r="E66" s="664"/>
      <c r="F66" s="664"/>
      <c r="G66" s="664"/>
    </row>
    <row r="67" spans="1:7" ht="13">
      <c r="A67" s="85"/>
      <c r="B67" s="663"/>
      <c r="C67" s="664"/>
      <c r="D67" s="664"/>
      <c r="E67" s="664"/>
      <c r="F67" s="664"/>
      <c r="G67" s="664"/>
    </row>
    <row r="68" spans="1:7" ht="13">
      <c r="A68" s="85"/>
      <c r="B68" s="663"/>
      <c r="C68" s="664"/>
      <c r="D68" s="664"/>
      <c r="E68" s="664"/>
      <c r="F68" s="664"/>
      <c r="G68" s="664"/>
    </row>
    <row r="69" spans="1:7" ht="13">
      <c r="A69" s="85"/>
      <c r="B69" s="663"/>
      <c r="C69" s="664"/>
      <c r="D69" s="664"/>
      <c r="E69" s="664"/>
      <c r="F69" s="664"/>
      <c r="G69" s="664"/>
    </row>
    <row r="70" spans="1:7" ht="13">
      <c r="A70" s="85"/>
      <c r="B70" s="663"/>
      <c r="C70" s="664"/>
      <c r="D70" s="664"/>
      <c r="E70" s="664"/>
      <c r="F70" s="664"/>
      <c r="G70" s="664"/>
    </row>
    <row r="71" spans="1:7" ht="13">
      <c r="A71" s="85"/>
      <c r="B71" s="663"/>
      <c r="C71" s="664"/>
      <c r="D71" s="664"/>
      <c r="E71" s="664"/>
      <c r="F71" s="664"/>
      <c r="G71" s="664"/>
    </row>
    <row r="72" spans="1:7" ht="13">
      <c r="A72" s="85"/>
      <c r="B72" s="663"/>
      <c r="C72" s="665"/>
      <c r="D72" s="665"/>
      <c r="E72" s="665"/>
      <c r="F72" s="665"/>
      <c r="G72" s="665"/>
    </row>
    <row r="73" spans="1:7" ht="13">
      <c r="A73" s="85"/>
      <c r="B73" s="660"/>
      <c r="C73" s="665"/>
      <c r="D73" s="665"/>
      <c r="E73" s="665"/>
      <c r="F73" s="665"/>
      <c r="G73" s="665"/>
    </row>
    <row r="74" spans="1:7" ht="13">
      <c r="A74" s="85"/>
      <c r="B74" s="660"/>
      <c r="C74" s="665"/>
      <c r="D74" s="665"/>
      <c r="E74" s="665"/>
      <c r="F74" s="665"/>
      <c r="G74" s="665"/>
    </row>
    <row r="75" spans="1:7" ht="13">
      <c r="A75" s="85"/>
      <c r="B75" s="660"/>
      <c r="C75" s="665"/>
      <c r="D75" s="665"/>
      <c r="E75" s="665"/>
      <c r="F75" s="665"/>
      <c r="G75" s="665"/>
    </row>
    <row r="76" spans="1:7" ht="13">
      <c r="A76" s="85"/>
      <c r="B76" s="660"/>
      <c r="C76" s="665"/>
      <c r="D76" s="665"/>
      <c r="E76" s="665"/>
      <c r="F76" s="665"/>
      <c r="G76" s="665"/>
    </row>
    <row r="77" spans="1:7" ht="13">
      <c r="A77" s="85"/>
      <c r="B77" s="660"/>
      <c r="C77" s="665"/>
      <c r="D77" s="665"/>
      <c r="E77" s="665"/>
      <c r="F77" s="665"/>
      <c r="G77" s="665"/>
    </row>
    <row r="78" spans="1:7" ht="13">
      <c r="A78" s="85"/>
      <c r="B78" s="660"/>
      <c r="C78" s="665"/>
      <c r="D78" s="665"/>
      <c r="E78" s="665"/>
      <c r="F78" s="665"/>
      <c r="G78" s="665"/>
    </row>
    <row r="79" spans="1:7" ht="13">
      <c r="A79" s="85"/>
      <c r="B79" s="660"/>
      <c r="C79" s="665"/>
      <c r="D79" s="665"/>
      <c r="E79" s="665"/>
      <c r="F79" s="665"/>
      <c r="G79" s="665"/>
    </row>
    <row r="80" spans="1:7" ht="13">
      <c r="A80" s="85"/>
      <c r="B80" s="660"/>
      <c r="C80" s="665"/>
      <c r="D80" s="665"/>
      <c r="E80" s="665"/>
      <c r="F80" s="665"/>
      <c r="G80" s="665"/>
    </row>
    <row r="81" spans="1:7" ht="13">
      <c r="A81" s="85"/>
    </row>
    <row r="82" spans="1:7" ht="13">
      <c r="A82" s="85"/>
    </row>
    <row r="83" spans="1:7" ht="13">
      <c r="A83" s="85"/>
    </row>
    <row r="84" spans="1:7" ht="13">
      <c r="A84" s="85"/>
    </row>
    <row r="85" spans="1:7" ht="13">
      <c r="A85" s="85"/>
    </row>
    <row r="86" spans="1:7" ht="13">
      <c r="A86" s="85"/>
    </row>
    <row r="87" spans="1:7" s="625" customFormat="1" ht="13">
      <c r="A87" s="85"/>
      <c r="C87" s="623"/>
      <c r="D87" s="623"/>
      <c r="E87" s="623"/>
      <c r="F87" s="623"/>
      <c r="G87" s="623"/>
    </row>
    <row r="88" spans="1:7" s="625" customFormat="1" ht="13">
      <c r="A88" s="85"/>
      <c r="C88" s="623"/>
      <c r="D88" s="623"/>
      <c r="E88" s="623"/>
      <c r="F88" s="623"/>
      <c r="G88" s="623"/>
    </row>
  </sheetData>
  <printOptions horizontalCentered="1"/>
  <pageMargins left="0.47244094488188981" right="0.39370078740157483" top="0.98425196850393704" bottom="0.98425196850393704" header="0.51181102362204722" footer="0.51181102362204722"/>
  <pageSetup paperSize="9" scale="7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G80"/>
  <sheetViews>
    <sheetView showGridLines="0" view="pageBreakPreview" zoomScaleNormal="100" zoomScaleSheetLayoutView="100" workbookViewId="0">
      <pane xSplit="2" ySplit="4" topLeftCell="C5" activePane="bottomRight" state="frozen"/>
      <selection activeCell="B2" sqref="B2"/>
      <selection pane="topRight" activeCell="B2" sqref="B2"/>
      <selection pane="bottomLeft" activeCell="B2" sqref="B2"/>
      <selection pane="bottomRight" activeCell="B2" sqref="B2"/>
    </sheetView>
  </sheetViews>
  <sheetFormatPr defaultColWidth="9.1796875" defaultRowHeight="12.5"/>
  <cols>
    <col min="1" max="1" width="1.26953125" style="621" customWidth="1"/>
    <col min="2" max="2" width="91.7265625" style="625" customWidth="1"/>
    <col min="3" max="6" width="8.54296875" style="623" customWidth="1"/>
    <col min="7" max="7" width="9.26953125" style="623" customWidth="1"/>
    <col min="8" max="16384" width="9.1796875" style="624"/>
  </cols>
  <sheetData>
    <row r="2" spans="1:7" ht="15.5">
      <c r="B2" s="622" t="s">
        <v>297</v>
      </c>
    </row>
    <row r="3" spans="1:7" ht="10" customHeight="1"/>
    <row r="4" spans="1:7" s="580" customFormat="1" ht="21" customHeight="1">
      <c r="B4" s="45" t="s">
        <v>202</v>
      </c>
      <c r="C4" s="45" t="s">
        <v>707</v>
      </c>
      <c r="D4" s="45" t="s">
        <v>667</v>
      </c>
      <c r="E4" s="45" t="s">
        <v>668</v>
      </c>
      <c r="F4" s="45" t="s">
        <v>669</v>
      </c>
      <c r="G4" s="45" t="s">
        <v>670</v>
      </c>
    </row>
    <row r="5" spans="1:7" s="626" customFormat="1" ht="7" customHeight="1">
      <c r="B5" s="627"/>
      <c r="C5" s="627"/>
      <c r="D5" s="627"/>
      <c r="E5" s="627"/>
      <c r="F5" s="627"/>
      <c r="G5" s="627"/>
    </row>
    <row r="6" spans="1:7" s="580" customFormat="1" ht="10.5">
      <c r="B6" s="628" t="s">
        <v>398</v>
      </c>
      <c r="C6" s="629"/>
      <c r="D6" s="629"/>
      <c r="E6" s="629"/>
      <c r="F6" s="629"/>
      <c r="G6" s="630"/>
    </row>
    <row r="7" spans="1:7" s="580" customFormat="1" ht="10.5">
      <c r="B7" s="631" t="s">
        <v>244</v>
      </c>
      <c r="C7" s="632">
        <v>2161</v>
      </c>
      <c r="D7" s="632">
        <v>2854</v>
      </c>
      <c r="E7" s="632">
        <v>3557</v>
      </c>
      <c r="F7" s="632">
        <v>5111</v>
      </c>
      <c r="G7" s="633">
        <v>13683</v>
      </c>
    </row>
    <row r="8" spans="1:7" s="580" customFormat="1" ht="10">
      <c r="B8" s="634" t="s">
        <v>300</v>
      </c>
      <c r="C8" s="635"/>
      <c r="D8" s="635"/>
      <c r="E8" s="635"/>
      <c r="F8" s="635"/>
      <c r="G8" s="636"/>
    </row>
    <row r="9" spans="1:7" s="618" customFormat="1" ht="11.25" customHeight="1">
      <c r="B9" s="637" t="s">
        <v>580</v>
      </c>
      <c r="C9" s="635">
        <v>-81</v>
      </c>
      <c r="D9" s="635">
        <v>-207</v>
      </c>
      <c r="E9" s="635">
        <v>-100</v>
      </c>
      <c r="F9" s="635">
        <v>-225</v>
      </c>
      <c r="G9" s="636">
        <v>-613</v>
      </c>
    </row>
    <row r="10" spans="1:7" s="618" customFormat="1" ht="10">
      <c r="B10" s="683" t="s">
        <v>301</v>
      </c>
      <c r="C10" s="635">
        <v>1311</v>
      </c>
      <c r="D10" s="635">
        <v>1294</v>
      </c>
      <c r="E10" s="635">
        <v>1328</v>
      </c>
      <c r="F10" s="635">
        <v>1408</v>
      </c>
      <c r="G10" s="636">
        <v>5341</v>
      </c>
    </row>
    <row r="11" spans="1:7" s="618" customFormat="1" ht="10">
      <c r="B11" s="683" t="s">
        <v>399</v>
      </c>
      <c r="C11" s="635">
        <v>20</v>
      </c>
      <c r="D11" s="635">
        <v>-220</v>
      </c>
      <c r="E11" s="635">
        <v>160</v>
      </c>
      <c r="F11" s="635">
        <v>-112</v>
      </c>
      <c r="G11" s="636">
        <v>-152</v>
      </c>
    </row>
    <row r="12" spans="1:7" s="618" customFormat="1" ht="10">
      <c r="B12" s="683" t="s">
        <v>555</v>
      </c>
      <c r="C12" s="635">
        <v>100</v>
      </c>
      <c r="D12" s="635">
        <v>121</v>
      </c>
      <c r="E12" s="635">
        <v>101</v>
      </c>
      <c r="F12" s="635">
        <v>109</v>
      </c>
      <c r="G12" s="636">
        <v>431</v>
      </c>
    </row>
    <row r="13" spans="1:7" s="618" customFormat="1" ht="10">
      <c r="B13" s="683" t="s">
        <v>304</v>
      </c>
      <c r="C13" s="635">
        <v>0</v>
      </c>
      <c r="D13" s="635">
        <v>-3</v>
      </c>
      <c r="E13" s="635">
        <v>0</v>
      </c>
      <c r="F13" s="635">
        <v>0</v>
      </c>
      <c r="G13" s="636">
        <v>-3</v>
      </c>
    </row>
    <row r="14" spans="1:7" s="580" customFormat="1" ht="10">
      <c r="B14" s="683" t="s">
        <v>305</v>
      </c>
      <c r="C14" s="635">
        <v>-413</v>
      </c>
      <c r="D14" s="635">
        <v>-215</v>
      </c>
      <c r="E14" s="635">
        <v>-328</v>
      </c>
      <c r="F14" s="635">
        <v>-2699</v>
      </c>
      <c r="G14" s="636">
        <v>-3655</v>
      </c>
    </row>
    <row r="15" spans="1:7" s="580" customFormat="1" ht="10.5">
      <c r="A15" s="156"/>
      <c r="B15" s="637" t="s">
        <v>306</v>
      </c>
      <c r="C15" s="635">
        <v>1123</v>
      </c>
      <c r="D15" s="635">
        <v>1233</v>
      </c>
      <c r="E15" s="635">
        <v>1537</v>
      </c>
      <c r="F15" s="635">
        <v>2206</v>
      </c>
      <c r="G15" s="636">
        <v>6099</v>
      </c>
    </row>
    <row r="16" spans="1:7" s="580" customFormat="1" ht="10.5">
      <c r="A16" s="156"/>
      <c r="B16" s="638" t="s">
        <v>307</v>
      </c>
      <c r="C16" s="639">
        <v>-302</v>
      </c>
      <c r="D16" s="639">
        <v>425</v>
      </c>
      <c r="E16" s="639">
        <v>-1197</v>
      </c>
      <c r="F16" s="639">
        <v>-3368</v>
      </c>
      <c r="G16" s="640">
        <v>-4442</v>
      </c>
    </row>
    <row r="17" spans="1:7" s="644" customFormat="1" ht="10">
      <c r="A17" s="562"/>
      <c r="B17" s="641" t="s">
        <v>308</v>
      </c>
      <c r="C17" s="642">
        <v>-1967</v>
      </c>
      <c r="D17" s="642">
        <v>-469</v>
      </c>
      <c r="E17" s="642">
        <v>-1155</v>
      </c>
      <c r="F17" s="642">
        <v>-2178</v>
      </c>
      <c r="G17" s="643">
        <v>-5769</v>
      </c>
    </row>
    <row r="18" spans="1:7" s="644" customFormat="1" ht="10">
      <c r="A18" s="562"/>
      <c r="B18" s="641" t="s">
        <v>309</v>
      </c>
      <c r="C18" s="642">
        <v>-675</v>
      </c>
      <c r="D18" s="642">
        <v>-1299</v>
      </c>
      <c r="E18" s="642">
        <v>-1439</v>
      </c>
      <c r="F18" s="642">
        <v>-377</v>
      </c>
      <c r="G18" s="643">
        <v>-3790</v>
      </c>
    </row>
    <row r="19" spans="1:7" s="644" customFormat="1" ht="10">
      <c r="A19" s="562"/>
      <c r="B19" s="641" t="s">
        <v>310</v>
      </c>
      <c r="C19" s="642">
        <v>2340</v>
      </c>
      <c r="D19" s="642">
        <v>2193</v>
      </c>
      <c r="E19" s="642">
        <v>1397</v>
      </c>
      <c r="F19" s="642">
        <v>-813</v>
      </c>
      <c r="G19" s="643">
        <v>5117</v>
      </c>
    </row>
    <row r="20" spans="1:7" s="580" customFormat="1" ht="10.5">
      <c r="A20" s="156"/>
      <c r="B20" s="637" t="s">
        <v>311</v>
      </c>
      <c r="C20" s="635">
        <v>75</v>
      </c>
      <c r="D20" s="635">
        <v>264</v>
      </c>
      <c r="E20" s="635">
        <v>-358</v>
      </c>
      <c r="F20" s="635">
        <v>-2181</v>
      </c>
      <c r="G20" s="636">
        <v>-2200</v>
      </c>
    </row>
    <row r="21" spans="1:7" s="580" customFormat="1" ht="11" thickBot="1">
      <c r="A21" s="156"/>
      <c r="B21" s="634" t="s">
        <v>312</v>
      </c>
      <c r="C21" s="635">
        <v>-136</v>
      </c>
      <c r="D21" s="635">
        <v>-429</v>
      </c>
      <c r="E21" s="635">
        <v>-415</v>
      </c>
      <c r="F21" s="635">
        <v>-214</v>
      </c>
      <c r="G21" s="636">
        <v>-1194</v>
      </c>
    </row>
    <row r="22" spans="1:7" s="580" customFormat="1" ht="11" thickBot="1">
      <c r="A22" s="156"/>
      <c r="B22" s="645" t="s">
        <v>419</v>
      </c>
      <c r="C22" s="646">
        <v>3858</v>
      </c>
      <c r="D22" s="646">
        <v>5117</v>
      </c>
      <c r="E22" s="646">
        <v>4285</v>
      </c>
      <c r="F22" s="646">
        <v>35</v>
      </c>
      <c r="G22" s="647">
        <v>13295</v>
      </c>
    </row>
    <row r="23" spans="1:7" s="580" customFormat="1" ht="10.5">
      <c r="A23" s="156"/>
      <c r="B23" s="628" t="s">
        <v>400</v>
      </c>
      <c r="C23" s="635"/>
      <c r="D23" s="635"/>
      <c r="E23" s="635"/>
      <c r="F23" s="635"/>
      <c r="G23" s="636"/>
    </row>
    <row r="24" spans="1:7" s="580" customFormat="1" ht="10.5">
      <c r="A24" s="156"/>
      <c r="B24" s="648" t="s">
        <v>684</v>
      </c>
      <c r="C24" s="635">
        <v>-3394</v>
      </c>
      <c r="D24" s="635">
        <v>-2145</v>
      </c>
      <c r="E24" s="635">
        <v>-2023</v>
      </c>
      <c r="F24" s="635">
        <v>-3663</v>
      </c>
      <c r="G24" s="636">
        <v>-11225</v>
      </c>
    </row>
    <row r="25" spans="1:7" s="580" customFormat="1" ht="10.5">
      <c r="A25" s="156"/>
      <c r="B25" s="648" t="s">
        <v>685</v>
      </c>
      <c r="C25" s="635">
        <v>-210</v>
      </c>
      <c r="D25" s="635">
        <v>-562</v>
      </c>
      <c r="E25" s="635">
        <v>0</v>
      </c>
      <c r="F25" s="635">
        <v>0</v>
      </c>
      <c r="G25" s="636">
        <v>-772</v>
      </c>
    </row>
    <row r="26" spans="1:7" s="580" customFormat="1" ht="10.5">
      <c r="A26" s="156"/>
      <c r="B26" s="648" t="s">
        <v>686</v>
      </c>
      <c r="C26" s="635">
        <v>24</v>
      </c>
      <c r="D26" s="635">
        <v>28</v>
      </c>
      <c r="E26" s="635">
        <v>16</v>
      </c>
      <c r="F26" s="635">
        <v>27</v>
      </c>
      <c r="G26" s="636">
        <v>95</v>
      </c>
    </row>
    <row r="27" spans="1:7" s="580" customFormat="1" ht="10.5">
      <c r="A27" s="156"/>
      <c r="B27" s="648" t="s">
        <v>584</v>
      </c>
      <c r="C27" s="635">
        <v>34</v>
      </c>
      <c r="D27" s="635">
        <v>0</v>
      </c>
      <c r="E27" s="635">
        <v>0</v>
      </c>
      <c r="F27" s="635">
        <v>28</v>
      </c>
      <c r="G27" s="636">
        <v>62</v>
      </c>
    </row>
    <row r="28" spans="1:7" s="580" customFormat="1" ht="10.5">
      <c r="A28" s="156"/>
      <c r="B28" s="648" t="s">
        <v>687</v>
      </c>
      <c r="C28" s="635">
        <v>-35</v>
      </c>
      <c r="D28" s="635">
        <v>0</v>
      </c>
      <c r="E28" s="635">
        <v>0</v>
      </c>
      <c r="F28" s="635">
        <v>0</v>
      </c>
      <c r="G28" s="636">
        <v>-35</v>
      </c>
    </row>
    <row r="29" spans="1:7" s="580" customFormat="1" ht="10.5">
      <c r="A29" s="156"/>
      <c r="B29" s="648" t="s">
        <v>323</v>
      </c>
      <c r="C29" s="635">
        <v>0</v>
      </c>
      <c r="D29" s="635">
        <v>152</v>
      </c>
      <c r="E29" s="635">
        <v>0</v>
      </c>
      <c r="F29" s="635">
        <v>173</v>
      </c>
      <c r="G29" s="636">
        <v>325</v>
      </c>
    </row>
    <row r="30" spans="1:7" s="580" customFormat="1" ht="10.5">
      <c r="A30" s="156"/>
      <c r="B30" s="648" t="s">
        <v>665</v>
      </c>
      <c r="C30" s="635">
        <v>0</v>
      </c>
      <c r="D30" s="635">
        <v>0</v>
      </c>
      <c r="E30" s="635">
        <v>1</v>
      </c>
      <c r="F30" s="635">
        <v>-1</v>
      </c>
      <c r="G30" s="636">
        <v>0</v>
      </c>
    </row>
    <row r="31" spans="1:7" s="580" customFormat="1" ht="10.5">
      <c r="A31" s="156"/>
      <c r="B31" s="637" t="s">
        <v>489</v>
      </c>
      <c r="C31" s="635">
        <v>-181</v>
      </c>
      <c r="D31" s="635">
        <v>-349</v>
      </c>
      <c r="E31" s="635">
        <v>-158</v>
      </c>
      <c r="F31" s="635">
        <v>2472</v>
      </c>
      <c r="G31" s="636">
        <v>1784</v>
      </c>
    </row>
    <row r="32" spans="1:7" s="580" customFormat="1" ht="11" thickBot="1">
      <c r="A32" s="156"/>
      <c r="B32" s="637" t="s">
        <v>129</v>
      </c>
      <c r="C32" s="635">
        <v>16</v>
      </c>
      <c r="D32" s="635">
        <v>1</v>
      </c>
      <c r="E32" s="635">
        <v>-43</v>
      </c>
      <c r="F32" s="635">
        <v>53</v>
      </c>
      <c r="G32" s="636">
        <v>27</v>
      </c>
    </row>
    <row r="33" spans="1:7" s="580" customFormat="1" ht="12" customHeight="1" thickBot="1">
      <c r="A33" s="156"/>
      <c r="B33" s="645" t="s">
        <v>325</v>
      </c>
      <c r="C33" s="646">
        <v>-3746</v>
      </c>
      <c r="D33" s="646">
        <v>-2875</v>
      </c>
      <c r="E33" s="646">
        <v>-2207</v>
      </c>
      <c r="F33" s="646">
        <v>-911</v>
      </c>
      <c r="G33" s="647">
        <v>-9739</v>
      </c>
    </row>
    <row r="34" spans="1:7" s="580" customFormat="1" ht="10.5">
      <c r="A34" s="156"/>
      <c r="B34" s="628" t="s">
        <v>326</v>
      </c>
      <c r="C34" s="649"/>
      <c r="D34" s="649"/>
      <c r="E34" s="649"/>
      <c r="F34" s="649"/>
      <c r="G34" s="650"/>
    </row>
    <row r="35" spans="1:7" s="580" customFormat="1" ht="10.5">
      <c r="A35" s="156"/>
      <c r="B35" s="637" t="s">
        <v>631</v>
      </c>
      <c r="C35" s="635">
        <v>4304</v>
      </c>
      <c r="D35" s="635">
        <v>1952</v>
      </c>
      <c r="E35" s="635">
        <v>3138</v>
      </c>
      <c r="F35" s="635">
        <v>4998</v>
      </c>
      <c r="G35" s="636">
        <v>14392</v>
      </c>
    </row>
    <row r="36" spans="1:7" s="580" customFormat="1" ht="10.5">
      <c r="A36" s="156"/>
      <c r="B36" s="637" t="s">
        <v>414</v>
      </c>
      <c r="C36" s="635">
        <v>994</v>
      </c>
      <c r="D36" s="635">
        <v>2231</v>
      </c>
      <c r="E36" s="635">
        <v>0</v>
      </c>
      <c r="F36" s="635">
        <v>0</v>
      </c>
      <c r="G36" s="636">
        <v>3225</v>
      </c>
    </row>
    <row r="37" spans="1:7" s="580" customFormat="1" ht="10.5">
      <c r="A37" s="156"/>
      <c r="B37" s="651" t="s">
        <v>329</v>
      </c>
      <c r="C37" s="635">
        <v>-4405</v>
      </c>
      <c r="D37" s="635">
        <v>-3007</v>
      </c>
      <c r="E37" s="635">
        <v>-3122</v>
      </c>
      <c r="F37" s="635">
        <v>-4171</v>
      </c>
      <c r="G37" s="636">
        <v>-14705</v>
      </c>
    </row>
    <row r="38" spans="1:7" s="580" customFormat="1" ht="10.5">
      <c r="A38" s="156"/>
      <c r="B38" s="637" t="s">
        <v>451</v>
      </c>
      <c r="C38" s="635">
        <v>0</v>
      </c>
      <c r="D38" s="635">
        <v>-2252</v>
      </c>
      <c r="E38" s="635">
        <v>-200</v>
      </c>
      <c r="F38" s="635">
        <v>0</v>
      </c>
      <c r="G38" s="636">
        <v>-2452</v>
      </c>
    </row>
    <row r="39" spans="1:7" s="580" customFormat="1" ht="10.5">
      <c r="A39" s="156"/>
      <c r="B39" s="637" t="s">
        <v>535</v>
      </c>
      <c r="C39" s="635">
        <v>-31</v>
      </c>
      <c r="D39" s="635">
        <v>-182</v>
      </c>
      <c r="E39" s="635">
        <v>-79</v>
      </c>
      <c r="F39" s="635">
        <v>-26</v>
      </c>
      <c r="G39" s="636">
        <v>-318</v>
      </c>
    </row>
    <row r="40" spans="1:7" s="580" customFormat="1" ht="10.5">
      <c r="A40" s="156"/>
      <c r="B40" s="637" t="s">
        <v>536</v>
      </c>
      <c r="C40" s="635">
        <v>-65</v>
      </c>
      <c r="D40" s="635">
        <v>-27</v>
      </c>
      <c r="E40" s="635">
        <v>-27</v>
      </c>
      <c r="F40" s="635">
        <v>-32</v>
      </c>
      <c r="G40" s="636">
        <v>-151</v>
      </c>
    </row>
    <row r="41" spans="1:7" s="580" customFormat="1" ht="10.5">
      <c r="A41" s="156"/>
      <c r="B41" s="637" t="s">
        <v>420</v>
      </c>
      <c r="C41" s="635">
        <v>0</v>
      </c>
      <c r="D41" s="635">
        <v>0</v>
      </c>
      <c r="E41" s="635">
        <v>-1498</v>
      </c>
      <c r="F41" s="635">
        <v>0</v>
      </c>
      <c r="G41" s="636">
        <v>-1498</v>
      </c>
    </row>
    <row r="42" spans="1:7" s="580" customFormat="1" ht="10.5">
      <c r="A42" s="156"/>
      <c r="B42" s="637" t="s">
        <v>632</v>
      </c>
      <c r="C42" s="635">
        <v>-209</v>
      </c>
      <c r="D42" s="635">
        <v>-164</v>
      </c>
      <c r="E42" s="635">
        <v>-165</v>
      </c>
      <c r="F42" s="635">
        <v>-163</v>
      </c>
      <c r="G42" s="636">
        <v>-701</v>
      </c>
    </row>
    <row r="43" spans="1:7" s="580" customFormat="1" ht="10.5">
      <c r="A43" s="156"/>
      <c r="B43" s="637" t="s">
        <v>710</v>
      </c>
      <c r="C43" s="635">
        <v>4</v>
      </c>
      <c r="D43" s="635">
        <v>0</v>
      </c>
      <c r="E43" s="635">
        <v>85</v>
      </c>
      <c r="F43" s="635">
        <v>154</v>
      </c>
      <c r="G43" s="636">
        <v>243</v>
      </c>
    </row>
    <row r="44" spans="1:7" s="580" customFormat="1" ht="11" thickBot="1">
      <c r="A44" s="156"/>
      <c r="B44" s="637" t="s">
        <v>129</v>
      </c>
      <c r="C44" s="635">
        <v>-1</v>
      </c>
      <c r="D44" s="635">
        <v>-1</v>
      </c>
      <c r="E44" s="635">
        <v>-36</v>
      </c>
      <c r="F44" s="635">
        <v>-3</v>
      </c>
      <c r="G44" s="636">
        <v>-41</v>
      </c>
    </row>
    <row r="45" spans="1:7" s="580" customFormat="1" ht="11" thickBot="1">
      <c r="A45" s="156"/>
      <c r="B45" s="645" t="s">
        <v>537</v>
      </c>
      <c r="C45" s="646">
        <v>591</v>
      </c>
      <c r="D45" s="646">
        <v>-1450</v>
      </c>
      <c r="E45" s="646">
        <v>-1904</v>
      </c>
      <c r="F45" s="646">
        <v>757</v>
      </c>
      <c r="G45" s="647">
        <v>-2006</v>
      </c>
    </row>
    <row r="46" spans="1:7" s="655" customFormat="1" ht="3.5">
      <c r="A46" s="158"/>
      <c r="B46" s="652"/>
      <c r="C46" s="653"/>
      <c r="D46" s="653"/>
      <c r="E46" s="653"/>
      <c r="F46" s="653"/>
      <c r="G46" s="654"/>
    </row>
    <row r="47" spans="1:7" s="580" customFormat="1" ht="10.5">
      <c r="A47" s="156"/>
      <c r="B47" s="631" t="s">
        <v>404</v>
      </c>
      <c r="C47" s="632">
        <v>703</v>
      </c>
      <c r="D47" s="632">
        <v>792</v>
      </c>
      <c r="E47" s="632">
        <v>174</v>
      </c>
      <c r="F47" s="632">
        <v>-119</v>
      </c>
      <c r="G47" s="633">
        <v>1550</v>
      </c>
    </row>
    <row r="48" spans="1:7" s="580" customFormat="1" ht="10">
      <c r="A48" s="222"/>
      <c r="B48" s="638" t="s">
        <v>551</v>
      </c>
      <c r="C48" s="639">
        <v>60</v>
      </c>
      <c r="D48" s="639">
        <v>-16</v>
      </c>
      <c r="E48" s="639">
        <v>5</v>
      </c>
      <c r="F48" s="639">
        <v>57</v>
      </c>
      <c r="G48" s="640">
        <v>106</v>
      </c>
    </row>
    <row r="49" spans="1:7" s="580" customFormat="1" ht="10">
      <c r="A49" s="222"/>
      <c r="B49" s="638" t="s">
        <v>339</v>
      </c>
      <c r="C49" s="639">
        <v>1240</v>
      </c>
      <c r="D49" s="639">
        <v>2003</v>
      </c>
      <c r="E49" s="639">
        <v>2776</v>
      </c>
      <c r="F49" s="639">
        <v>2958</v>
      </c>
      <c r="G49" s="640">
        <v>1240</v>
      </c>
    </row>
    <row r="50" spans="1:7" s="655" customFormat="1" ht="4" thickBot="1">
      <c r="A50" s="158"/>
      <c r="B50" s="656"/>
      <c r="C50" s="657"/>
      <c r="D50" s="657"/>
      <c r="E50" s="657"/>
      <c r="F50" s="657"/>
      <c r="G50" s="658"/>
    </row>
    <row r="51" spans="1:7" s="580" customFormat="1" ht="11" thickBot="1">
      <c r="A51" s="156"/>
      <c r="B51" s="645" t="s">
        <v>340</v>
      </c>
      <c r="C51" s="646">
        <v>2003</v>
      </c>
      <c r="D51" s="646">
        <v>2779</v>
      </c>
      <c r="E51" s="646">
        <v>2955</v>
      </c>
      <c r="F51" s="646">
        <v>2896</v>
      </c>
      <c r="G51" s="647">
        <v>2896</v>
      </c>
    </row>
    <row r="52" spans="1:7" ht="12" customHeight="1">
      <c r="A52" s="85"/>
      <c r="B52" s="659" t="s">
        <v>538</v>
      </c>
      <c r="C52" s="642">
        <v>365</v>
      </c>
      <c r="D52" s="642">
        <v>369</v>
      </c>
      <c r="E52" s="642">
        <v>380</v>
      </c>
      <c r="F52" s="642">
        <v>398</v>
      </c>
      <c r="G52" s="642">
        <v>398</v>
      </c>
    </row>
    <row r="53" spans="1:7" ht="13">
      <c r="A53" s="85"/>
      <c r="B53" s="660"/>
      <c r="C53" s="661"/>
      <c r="D53" s="661"/>
      <c r="E53" s="661"/>
      <c r="F53" s="661"/>
      <c r="G53" s="661"/>
    </row>
    <row r="54" spans="1:7" ht="13">
      <c r="A54" s="85"/>
      <c r="B54" s="660" t="s">
        <v>621</v>
      </c>
      <c r="C54" s="662"/>
      <c r="D54" s="662"/>
      <c r="E54" s="662"/>
      <c r="F54" s="662"/>
      <c r="G54" s="662"/>
    </row>
    <row r="55" spans="1:7" ht="13">
      <c r="A55" s="85"/>
      <c r="B55" s="660"/>
      <c r="C55" s="662"/>
      <c r="D55" s="662"/>
      <c r="E55" s="662"/>
      <c r="F55" s="662"/>
      <c r="G55" s="662"/>
    </row>
    <row r="56" spans="1:7" ht="13">
      <c r="A56" s="85"/>
      <c r="B56" s="663"/>
      <c r="C56" s="664"/>
      <c r="D56" s="664"/>
      <c r="E56" s="664"/>
      <c r="F56" s="664"/>
      <c r="G56" s="664"/>
    </row>
    <row r="57" spans="1:7" ht="13">
      <c r="A57" s="85"/>
      <c r="B57" s="663"/>
      <c r="C57" s="664"/>
      <c r="D57" s="664"/>
      <c r="E57" s="664"/>
      <c r="F57" s="664"/>
      <c r="G57" s="664"/>
    </row>
    <row r="58" spans="1:7" ht="13">
      <c r="A58" s="85"/>
      <c r="B58" s="663"/>
      <c r="C58" s="664"/>
      <c r="D58" s="664"/>
      <c r="E58" s="664"/>
      <c r="F58" s="664"/>
      <c r="G58" s="664"/>
    </row>
    <row r="59" spans="1:7" ht="13">
      <c r="A59" s="85"/>
      <c r="B59" s="663"/>
      <c r="C59" s="664"/>
      <c r="D59" s="664"/>
      <c r="E59" s="664"/>
      <c r="F59" s="664"/>
      <c r="G59" s="664"/>
    </row>
    <row r="60" spans="1:7" ht="13">
      <c r="A60" s="85"/>
      <c r="B60" s="663"/>
      <c r="C60" s="664"/>
      <c r="D60" s="664"/>
      <c r="E60" s="664"/>
      <c r="F60" s="664"/>
      <c r="G60" s="664"/>
    </row>
    <row r="61" spans="1:7" ht="13">
      <c r="A61" s="85"/>
      <c r="B61" s="663"/>
      <c r="C61" s="664"/>
      <c r="D61" s="664"/>
      <c r="E61" s="664"/>
      <c r="F61" s="664"/>
      <c r="G61" s="664"/>
    </row>
    <row r="62" spans="1:7" ht="13">
      <c r="A62" s="85"/>
      <c r="B62" s="663"/>
      <c r="C62" s="664"/>
      <c r="D62" s="664"/>
      <c r="E62" s="664"/>
      <c r="F62" s="664"/>
      <c r="G62" s="664"/>
    </row>
    <row r="63" spans="1:7" ht="13">
      <c r="A63" s="85"/>
      <c r="B63" s="663"/>
      <c r="C63" s="664"/>
      <c r="D63" s="664"/>
      <c r="E63" s="664"/>
      <c r="F63" s="664"/>
      <c r="G63" s="664"/>
    </row>
    <row r="64" spans="1:7" ht="13">
      <c r="A64" s="85"/>
      <c r="B64" s="663"/>
      <c r="C64" s="665"/>
      <c r="D64" s="665"/>
      <c r="E64" s="665"/>
      <c r="F64" s="665"/>
      <c r="G64" s="665"/>
    </row>
    <row r="65" spans="1:7" ht="13">
      <c r="A65" s="85"/>
      <c r="B65" s="660"/>
      <c r="C65" s="665"/>
      <c r="D65" s="665"/>
      <c r="E65" s="665"/>
      <c r="F65" s="665"/>
      <c r="G65" s="665"/>
    </row>
    <row r="66" spans="1:7" ht="13">
      <c r="A66" s="85"/>
      <c r="B66" s="660"/>
      <c r="C66" s="665"/>
      <c r="D66" s="665"/>
      <c r="E66" s="665"/>
      <c r="F66" s="665"/>
      <c r="G66" s="665"/>
    </row>
    <row r="67" spans="1:7" ht="13">
      <c r="A67" s="85"/>
      <c r="B67" s="660"/>
      <c r="C67" s="665"/>
      <c r="D67" s="665"/>
      <c r="E67" s="665"/>
      <c r="F67" s="665"/>
      <c r="G67" s="665"/>
    </row>
    <row r="68" spans="1:7" ht="13">
      <c r="A68" s="85"/>
      <c r="B68" s="660"/>
      <c r="C68" s="665"/>
      <c r="D68" s="665"/>
      <c r="E68" s="665"/>
      <c r="F68" s="665"/>
      <c r="G68" s="665"/>
    </row>
    <row r="69" spans="1:7" ht="13">
      <c r="A69" s="85"/>
      <c r="B69" s="660"/>
      <c r="C69" s="665"/>
      <c r="D69" s="665"/>
      <c r="E69" s="665"/>
      <c r="F69" s="665"/>
      <c r="G69" s="665"/>
    </row>
    <row r="70" spans="1:7" ht="13">
      <c r="A70" s="85"/>
      <c r="B70" s="660"/>
      <c r="C70" s="665"/>
      <c r="D70" s="665"/>
      <c r="E70" s="665"/>
      <c r="F70" s="665"/>
      <c r="G70" s="665"/>
    </row>
    <row r="71" spans="1:7" ht="13">
      <c r="A71" s="85"/>
      <c r="B71" s="660"/>
      <c r="C71" s="665"/>
      <c r="D71" s="665"/>
      <c r="E71" s="665"/>
      <c r="F71" s="665"/>
      <c r="G71" s="665"/>
    </row>
    <row r="72" spans="1:7" ht="13">
      <c r="A72" s="85"/>
      <c r="B72" s="660"/>
      <c r="C72" s="665"/>
      <c r="D72" s="665"/>
      <c r="E72" s="665"/>
      <c r="F72" s="665"/>
      <c r="G72" s="665"/>
    </row>
    <row r="73" spans="1:7" ht="13">
      <c r="A73" s="85"/>
    </row>
    <row r="74" spans="1:7" ht="13">
      <c r="A74" s="85"/>
    </row>
    <row r="75" spans="1:7" ht="13">
      <c r="A75" s="85"/>
    </row>
    <row r="76" spans="1:7" ht="13">
      <c r="A76" s="85"/>
    </row>
    <row r="77" spans="1:7" ht="13">
      <c r="A77" s="85"/>
    </row>
    <row r="78" spans="1:7" ht="13">
      <c r="A78" s="85"/>
    </row>
    <row r="79" spans="1:7" s="625" customFormat="1" ht="13">
      <c r="A79" s="85"/>
      <c r="C79" s="623"/>
      <c r="D79" s="623"/>
      <c r="E79" s="623"/>
      <c r="F79" s="623"/>
      <c r="G79" s="623"/>
    </row>
    <row r="80" spans="1:7" s="625" customFormat="1" ht="13">
      <c r="A80" s="85"/>
      <c r="C80" s="623"/>
      <c r="D80" s="623"/>
      <c r="E80" s="623"/>
      <c r="F80" s="623"/>
      <c r="G80" s="623"/>
    </row>
  </sheetData>
  <printOptions horizontalCentered="1"/>
  <pageMargins left="0.47244094488188981" right="0.39370078740157483" top="0.98425196850393704" bottom="0.98425196850393704" header="0.51181102362204722" footer="0.51181102362204722"/>
  <pageSetup paperSize="9" scale="81"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2:GA20"/>
  <sheetViews>
    <sheetView view="pageBreakPreview" zoomScale="80" zoomScaleNormal="100" zoomScaleSheetLayoutView="80" workbookViewId="0">
      <pane xSplit="2" ySplit="4" topLeftCell="CT7" activePane="bottomRight" state="frozen"/>
      <selection activeCell="B2" sqref="B2"/>
      <selection pane="topRight" activeCell="B2" sqref="B2"/>
      <selection pane="bottomLeft" activeCell="B2" sqref="B2"/>
      <selection pane="bottomRight" activeCell="B2" sqref="B2"/>
    </sheetView>
  </sheetViews>
  <sheetFormatPr defaultColWidth="9.1796875" defaultRowHeight="14.5" outlineLevelCol="2"/>
  <cols>
    <col min="1" max="1" width="2.7265625" style="460" customWidth="1"/>
    <col min="2" max="2" width="32" style="460" customWidth="1"/>
    <col min="3" max="3" width="11.1796875" style="460" hidden="1" customWidth="1" outlineLevel="1"/>
    <col min="4" max="7" width="11.1796875" style="460" hidden="1" customWidth="1" outlineLevel="2"/>
    <col min="8" max="8" width="11.1796875" style="460" hidden="1" customWidth="1" outlineLevel="1"/>
    <col min="9" max="12" width="11.1796875" style="460" hidden="1" customWidth="1" outlineLevel="2"/>
    <col min="13" max="13" width="11.1796875" style="460" hidden="1" customWidth="1" outlineLevel="1"/>
    <col min="14" max="17" width="11.1796875" style="460" hidden="1" customWidth="1" outlineLevel="2"/>
    <col min="18" max="18" width="11.1796875" style="460" hidden="1" customWidth="1" outlineLevel="1"/>
    <col min="19" max="22" width="11.1796875" style="460" hidden="1" customWidth="1" outlineLevel="2"/>
    <col min="23" max="23" width="9.453125" style="460" customWidth="1" collapsed="1"/>
    <col min="24" max="28" width="11.1796875" style="460" hidden="1" customWidth="1" outlineLevel="1"/>
    <col min="29" max="32" width="11.1796875" style="460" hidden="1" customWidth="1" outlineLevel="2"/>
    <col min="33" max="33" width="11.1796875" style="460" hidden="1" customWidth="1" outlineLevel="1"/>
    <col min="34" max="37" width="11.1796875" style="460" hidden="1" customWidth="1" outlineLevel="2"/>
    <col min="38" max="38" width="11.1796875" style="460" hidden="1" customWidth="1" outlineLevel="1"/>
    <col min="39" max="42" width="11.1796875" style="460" hidden="1" customWidth="1" outlineLevel="2"/>
    <col min="43" max="43" width="11.1796875" style="460" hidden="1" customWidth="1" outlineLevel="1"/>
    <col min="44" max="47" width="11.1796875" style="460" hidden="1" customWidth="1" outlineLevel="2"/>
    <col min="48" max="48" width="9.54296875" style="460" customWidth="1" collapsed="1"/>
    <col min="49" max="53" width="11.1796875" style="460" hidden="1" customWidth="1" outlineLevel="1"/>
    <col min="54" max="57" width="11.1796875" style="460" hidden="1" customWidth="1" outlineLevel="2"/>
    <col min="58" max="58" width="11.1796875" style="460" hidden="1" customWidth="1" outlineLevel="1"/>
    <col min="59" max="62" width="9.1796875" style="460" hidden="1" customWidth="1" outlineLevel="2"/>
    <col min="63" max="63" width="11.1796875" style="460" hidden="1" customWidth="1" outlineLevel="1"/>
    <col min="64" max="67" width="9.1796875" style="460" hidden="1" customWidth="1" outlineLevel="2"/>
    <col min="68" max="68" width="10.26953125" style="460" hidden="1" customWidth="1" outlineLevel="1"/>
    <col min="69" max="72" width="9.1796875" style="460" hidden="1" customWidth="1" outlineLevel="2"/>
    <col min="73" max="73" width="10.26953125" style="460" customWidth="1" collapsed="1"/>
    <col min="74" max="77" width="9.1796875" style="460" hidden="1" customWidth="1" outlineLevel="1"/>
    <col min="78" max="78" width="10.26953125" style="460" hidden="1" customWidth="1" outlineLevel="1"/>
    <col min="79" max="82" width="9.1796875" style="460" hidden="1" customWidth="1" outlineLevel="2"/>
    <col min="83" max="83" width="10.453125" style="460" hidden="1" customWidth="1" outlineLevel="1"/>
    <col min="84" max="87" width="9.1796875" style="460" hidden="1" customWidth="1" outlineLevel="2"/>
    <col min="88" max="88" width="10.1796875" style="460" hidden="1" customWidth="1" outlineLevel="1"/>
    <col min="89" max="92" width="9.1796875" style="460" hidden="1" customWidth="1" outlineLevel="2"/>
    <col min="93" max="93" width="10.26953125" style="460" hidden="1" customWidth="1" outlineLevel="1"/>
    <col min="94" max="97" width="9.1796875" style="460" hidden="1" customWidth="1" outlineLevel="2"/>
    <col min="98" max="98" width="10.453125" style="460" customWidth="1" collapsed="1"/>
    <col min="99" max="102" width="9.1796875" style="460" hidden="1" customWidth="1" outlineLevel="1"/>
    <col min="103" max="103" width="10.26953125" style="460" customWidth="1" collapsed="1"/>
    <col min="104" max="104" width="9.54296875" style="460" hidden="1" customWidth="1" outlineLevel="1"/>
    <col min="105" max="107" width="9.1796875" style="460" hidden="1" customWidth="1" outlineLevel="1"/>
    <col min="108" max="108" width="9.7265625" style="460" customWidth="1" collapsed="1"/>
    <col min="109" max="109" width="10" style="460" hidden="1" customWidth="1" outlineLevel="2"/>
    <col min="110" max="112" width="9.1796875" style="460" hidden="1" customWidth="1" outlineLevel="2"/>
    <col min="113" max="113" width="10" style="460" customWidth="1" collapsed="1"/>
    <col min="114" max="114" width="9.81640625" style="460" hidden="1" customWidth="1" outlineLevel="2"/>
    <col min="115" max="117" width="9.1796875" style="460" hidden="1" customWidth="1" outlineLevel="2"/>
    <col min="118" max="118" width="10" style="460" customWidth="1" collapsed="1"/>
    <col min="119" max="122" width="9.1796875" style="460" hidden="1" customWidth="1" outlineLevel="2"/>
    <col min="123" max="123" width="10.1796875" style="460" customWidth="1" collapsed="1"/>
    <col min="124" max="124" width="9.54296875" style="460" hidden="1" customWidth="1" outlineLevel="1"/>
    <col min="125" max="127" width="9.1796875" style="460" hidden="1" customWidth="1" outlineLevel="1"/>
    <col min="128" max="128" width="10.26953125" style="460" customWidth="1" collapsed="1"/>
    <col min="129" max="129" width="9.54296875" style="460" hidden="1" customWidth="1" outlineLevel="1"/>
    <col min="130" max="132" width="9.1796875" style="460" hidden="1" customWidth="1" outlineLevel="1"/>
    <col min="133" max="133" width="10.26953125" style="460" customWidth="1" collapsed="1"/>
    <col min="134" max="134" width="9.54296875" style="460" hidden="1" customWidth="1" outlineLevel="1"/>
    <col min="135" max="137" width="9.1796875" style="460" hidden="1" customWidth="1" outlineLevel="1"/>
    <col min="138" max="138" width="10.26953125" style="460" customWidth="1" collapsed="1"/>
    <col min="139" max="139" width="9.54296875" style="460" hidden="1" customWidth="1" outlineLevel="1"/>
    <col min="140" max="142" width="9.1796875" style="460" hidden="1" customWidth="1" outlineLevel="1"/>
    <col min="143" max="143" width="10.26953125" style="460" customWidth="1" collapsed="1"/>
    <col min="144" max="144" width="9.54296875" style="460" hidden="1" customWidth="1" outlineLevel="1"/>
    <col min="145" max="147" width="9.1796875" style="460" hidden="1" customWidth="1" outlineLevel="1"/>
    <col min="148" max="148" width="10.26953125" style="460" customWidth="1" collapsed="1"/>
    <col min="149" max="149" width="9.54296875" style="460" hidden="1" customWidth="1" outlineLevel="1"/>
    <col min="150" max="152" width="9.1796875" style="460" hidden="1" customWidth="1" outlineLevel="1"/>
    <col min="153" max="153" width="10.26953125" style="460" customWidth="1" collapsed="1"/>
    <col min="154" max="154" width="9.54296875" style="460" hidden="1" customWidth="1" outlineLevel="1"/>
    <col min="155" max="157" width="9.1796875" style="460" hidden="1" customWidth="1" outlineLevel="1"/>
    <col min="158" max="158" width="10.26953125" style="460" customWidth="1" collapsed="1"/>
    <col min="159" max="159" width="9.54296875" style="460" hidden="1" customWidth="1" outlineLevel="1"/>
    <col min="160" max="162" width="9.1796875" style="460" hidden="1" customWidth="1" outlineLevel="1"/>
    <col min="163" max="163" width="10.26953125" style="460" customWidth="1" collapsed="1"/>
    <col min="164" max="164" width="9.54296875" style="460" hidden="1" customWidth="1" outlineLevel="1"/>
    <col min="165" max="167" width="9.1796875" style="460" hidden="1" customWidth="1" outlineLevel="1"/>
    <col min="168" max="168" width="10.26953125" style="460" customWidth="1" collapsed="1"/>
    <col min="169" max="169" width="9.54296875" style="460" hidden="1" customWidth="1" outlineLevel="1"/>
    <col min="170" max="172" width="9.1796875" style="460" hidden="1" customWidth="1" outlineLevel="1"/>
    <col min="173" max="173" width="10.26953125" style="460" customWidth="1" collapsed="1"/>
    <col min="174" max="174" width="9.54296875" style="460" hidden="1" customWidth="1" outlineLevel="1"/>
    <col min="175" max="177" width="9.1796875" style="460" hidden="1" customWidth="1" outlineLevel="1"/>
    <col min="178" max="178" width="10.26953125" style="460" customWidth="1" collapsed="1"/>
    <col min="179" max="179" width="9.54296875" style="460" hidden="1" customWidth="1" outlineLevel="1"/>
    <col min="180" max="182" width="9.1796875" style="460" hidden="1" customWidth="1" outlineLevel="1"/>
    <col min="183" max="183" width="9.1796875" style="460" collapsed="1"/>
    <col min="184" max="16384" width="9.1796875" style="460"/>
  </cols>
  <sheetData>
    <row r="2" spans="2:182" ht="15.5">
      <c r="B2" s="516" t="s">
        <v>341</v>
      </c>
    </row>
    <row r="3" spans="2:182" ht="9" customHeight="1"/>
    <row r="4" spans="2:182" ht="21">
      <c r="B4" s="566" t="s">
        <v>342</v>
      </c>
      <c r="C4" s="788" t="s">
        <v>354</v>
      </c>
      <c r="D4" s="789"/>
      <c r="E4" s="789"/>
      <c r="F4" s="789"/>
      <c r="G4" s="790"/>
      <c r="H4" s="788" t="s">
        <v>355</v>
      </c>
      <c r="I4" s="789"/>
      <c r="J4" s="789"/>
      <c r="K4" s="789"/>
      <c r="L4" s="790"/>
      <c r="M4" s="788" t="s">
        <v>356</v>
      </c>
      <c r="N4" s="789"/>
      <c r="O4" s="789"/>
      <c r="P4" s="789"/>
      <c r="Q4" s="790"/>
      <c r="R4" s="788" t="s">
        <v>357</v>
      </c>
      <c r="S4" s="789"/>
      <c r="T4" s="789"/>
      <c r="U4" s="789"/>
      <c r="V4" s="790"/>
      <c r="W4" s="788" t="s">
        <v>358</v>
      </c>
      <c r="X4" s="789"/>
      <c r="Y4" s="789"/>
      <c r="Z4" s="789"/>
      <c r="AA4" s="790"/>
      <c r="AB4" s="788" t="s">
        <v>187</v>
      </c>
      <c r="AC4" s="789"/>
      <c r="AD4" s="789"/>
      <c r="AE4" s="789"/>
      <c r="AF4" s="790"/>
      <c r="AG4" s="788" t="s">
        <v>188</v>
      </c>
      <c r="AH4" s="789"/>
      <c r="AI4" s="789"/>
      <c r="AJ4" s="789"/>
      <c r="AK4" s="790"/>
      <c r="AL4" s="788" t="s">
        <v>189</v>
      </c>
      <c r="AM4" s="789"/>
      <c r="AN4" s="789"/>
      <c r="AO4" s="789"/>
      <c r="AP4" s="790"/>
      <c r="AQ4" s="788" t="s">
        <v>190</v>
      </c>
      <c r="AR4" s="789"/>
      <c r="AS4" s="789"/>
      <c r="AT4" s="789"/>
      <c r="AU4" s="790"/>
      <c r="AV4" s="788" t="s">
        <v>359</v>
      </c>
      <c r="AW4" s="789"/>
      <c r="AX4" s="789"/>
      <c r="AY4" s="789"/>
      <c r="AZ4" s="790"/>
      <c r="BA4" s="788" t="s">
        <v>191</v>
      </c>
      <c r="BB4" s="789"/>
      <c r="BC4" s="789"/>
      <c r="BD4" s="789"/>
      <c r="BE4" s="790"/>
      <c r="BF4" s="788" t="s">
        <v>192</v>
      </c>
      <c r="BG4" s="789"/>
      <c r="BH4" s="789"/>
      <c r="BI4" s="789"/>
      <c r="BJ4" s="790"/>
      <c r="BK4" s="788" t="s">
        <v>193</v>
      </c>
      <c r="BL4" s="789"/>
      <c r="BM4" s="789"/>
      <c r="BN4" s="789"/>
      <c r="BO4" s="790"/>
      <c r="BP4" s="788" t="s">
        <v>194</v>
      </c>
      <c r="BQ4" s="789"/>
      <c r="BR4" s="789"/>
      <c r="BS4" s="789"/>
      <c r="BT4" s="790"/>
      <c r="BU4" s="788" t="s">
        <v>561</v>
      </c>
      <c r="BV4" s="789"/>
      <c r="BW4" s="789"/>
      <c r="BX4" s="789"/>
      <c r="BY4" s="790"/>
      <c r="BZ4" s="788" t="s">
        <v>405</v>
      </c>
      <c r="CA4" s="789"/>
      <c r="CB4" s="789"/>
      <c r="CC4" s="789"/>
      <c r="CD4" s="790"/>
      <c r="CE4" s="788" t="s">
        <v>406</v>
      </c>
      <c r="CF4" s="789"/>
      <c r="CG4" s="789"/>
      <c r="CH4" s="789"/>
      <c r="CI4" s="790"/>
      <c r="CJ4" s="788" t="s">
        <v>407</v>
      </c>
      <c r="CK4" s="789"/>
      <c r="CL4" s="789"/>
      <c r="CM4" s="789"/>
      <c r="CN4" s="790"/>
      <c r="CO4" s="788" t="s">
        <v>408</v>
      </c>
      <c r="CP4" s="789"/>
      <c r="CQ4" s="789"/>
      <c r="CR4" s="789"/>
      <c r="CS4" s="790"/>
      <c r="CT4" s="788" t="s">
        <v>424</v>
      </c>
      <c r="CU4" s="789"/>
      <c r="CV4" s="789"/>
      <c r="CW4" s="789"/>
      <c r="CX4" s="790"/>
      <c r="CY4" s="788" t="s">
        <v>430</v>
      </c>
      <c r="CZ4" s="789"/>
      <c r="DA4" s="789"/>
      <c r="DB4" s="789"/>
      <c r="DC4" s="790"/>
      <c r="DD4" s="788" t="s">
        <v>431</v>
      </c>
      <c r="DE4" s="789"/>
      <c r="DF4" s="789"/>
      <c r="DG4" s="789"/>
      <c r="DH4" s="790"/>
      <c r="DI4" s="788" t="s">
        <v>432</v>
      </c>
      <c r="DJ4" s="789"/>
      <c r="DK4" s="789"/>
      <c r="DL4" s="789"/>
      <c r="DM4" s="790"/>
      <c r="DN4" s="788" t="s">
        <v>433</v>
      </c>
      <c r="DO4" s="789"/>
      <c r="DP4" s="789"/>
      <c r="DQ4" s="789"/>
      <c r="DR4" s="790"/>
      <c r="DS4" s="788" t="s">
        <v>443</v>
      </c>
      <c r="DT4" s="789"/>
      <c r="DU4" s="789"/>
      <c r="DV4" s="789"/>
      <c r="DW4" s="790"/>
      <c r="DX4" s="788" t="s">
        <v>462</v>
      </c>
      <c r="DY4" s="789"/>
      <c r="DZ4" s="789"/>
      <c r="EA4" s="789"/>
      <c r="EB4" s="790"/>
      <c r="EC4" s="788" t="s">
        <v>463</v>
      </c>
      <c r="ED4" s="789"/>
      <c r="EE4" s="789"/>
      <c r="EF4" s="789"/>
      <c r="EG4" s="790"/>
      <c r="EH4" s="788" t="s">
        <v>464</v>
      </c>
      <c r="EI4" s="789"/>
      <c r="EJ4" s="789"/>
      <c r="EK4" s="789"/>
      <c r="EL4" s="790"/>
      <c r="EM4" s="788" t="s">
        <v>465</v>
      </c>
      <c r="EN4" s="789"/>
      <c r="EO4" s="789"/>
      <c r="EP4" s="789"/>
      <c r="EQ4" s="790"/>
      <c r="ER4" s="788" t="s">
        <v>500</v>
      </c>
      <c r="ES4" s="789"/>
      <c r="ET4" s="789"/>
      <c r="EU4" s="789"/>
      <c r="EV4" s="790"/>
      <c r="EW4" s="788" t="s">
        <v>515</v>
      </c>
      <c r="EX4" s="789"/>
      <c r="EY4" s="789"/>
      <c r="EZ4" s="789"/>
      <c r="FA4" s="790"/>
      <c r="FB4" s="788" t="s">
        <v>516</v>
      </c>
      <c r="FC4" s="789"/>
      <c r="FD4" s="789"/>
      <c r="FE4" s="789"/>
      <c r="FF4" s="790"/>
      <c r="FG4" s="788" t="s">
        <v>517</v>
      </c>
      <c r="FH4" s="789"/>
      <c r="FI4" s="789"/>
      <c r="FJ4" s="789"/>
      <c r="FK4" s="790"/>
      <c r="FL4" s="788" t="s">
        <v>518</v>
      </c>
      <c r="FM4" s="789"/>
      <c r="FN4" s="789"/>
      <c r="FO4" s="789"/>
      <c r="FP4" s="790"/>
      <c r="FQ4" s="788" t="s">
        <v>558</v>
      </c>
      <c r="FR4" s="789"/>
      <c r="FS4" s="789"/>
      <c r="FT4" s="789"/>
      <c r="FU4" s="790"/>
      <c r="FV4" s="788" t="s">
        <v>570</v>
      </c>
      <c r="FW4" s="789"/>
      <c r="FX4" s="789"/>
      <c r="FY4" s="789"/>
      <c r="FZ4" s="790"/>
    </row>
    <row r="5" spans="2:182" ht="15" thickBot="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c r="BL5" s="461"/>
      <c r="BM5" s="461"/>
      <c r="BN5" s="461"/>
      <c r="BO5" s="461"/>
      <c r="BP5" s="461"/>
      <c r="BQ5" s="461"/>
      <c r="BR5" s="461"/>
      <c r="BS5" s="461"/>
      <c r="BT5" s="461"/>
      <c r="BU5" s="461"/>
      <c r="BV5" s="461"/>
      <c r="BW5" s="461"/>
      <c r="BX5" s="461"/>
      <c r="BY5" s="461"/>
      <c r="BZ5" s="461"/>
      <c r="CA5" s="461"/>
      <c r="CB5" s="461"/>
      <c r="CC5" s="461"/>
      <c r="CD5" s="461"/>
      <c r="CE5" s="461"/>
      <c r="CF5" s="461"/>
      <c r="CG5" s="461"/>
      <c r="CH5" s="461"/>
      <c r="CI5" s="461"/>
      <c r="CJ5" s="461"/>
      <c r="CK5" s="461"/>
      <c r="CL5" s="461"/>
      <c r="CM5" s="461"/>
      <c r="CN5" s="461"/>
      <c r="CO5" s="461"/>
      <c r="CP5" s="461"/>
      <c r="CQ5" s="461"/>
      <c r="CR5" s="461"/>
      <c r="CS5" s="461"/>
      <c r="CT5" s="461"/>
      <c r="CU5" s="461"/>
      <c r="CV5" s="461"/>
      <c r="CW5" s="461"/>
      <c r="CX5" s="461"/>
      <c r="CY5" s="461"/>
      <c r="CZ5" s="461"/>
      <c r="DA5" s="461"/>
      <c r="DB5" s="461"/>
      <c r="DC5" s="461"/>
      <c r="DD5" s="461"/>
      <c r="DE5" s="461"/>
      <c r="DF5" s="461"/>
      <c r="DG5" s="461"/>
      <c r="DH5" s="461"/>
      <c r="DI5" s="461"/>
      <c r="DJ5" s="461"/>
      <c r="DK5" s="461"/>
      <c r="DL5" s="461"/>
      <c r="DM5" s="461"/>
      <c r="DN5" s="461"/>
      <c r="DO5" s="461"/>
      <c r="DP5" s="461"/>
      <c r="DQ5" s="461"/>
      <c r="DR5" s="461"/>
      <c r="DS5" s="461"/>
      <c r="DT5" s="461"/>
      <c r="DU5" s="461"/>
      <c r="DV5" s="461"/>
      <c r="DW5" s="461"/>
      <c r="DX5" s="461"/>
      <c r="DY5" s="461"/>
      <c r="DZ5" s="461"/>
      <c r="EA5" s="461"/>
      <c r="EB5" s="461"/>
      <c r="EC5" s="461"/>
      <c r="ED5" s="461"/>
      <c r="EE5" s="461"/>
      <c r="EF5" s="461"/>
      <c r="EG5" s="461"/>
      <c r="EH5" s="461"/>
      <c r="EI5" s="461"/>
      <c r="EJ5" s="461"/>
      <c r="EK5" s="461"/>
      <c r="EL5" s="461"/>
      <c r="EM5" s="461"/>
      <c r="EN5" s="461"/>
      <c r="EO5" s="461"/>
      <c r="EP5" s="461"/>
      <c r="EQ5" s="461"/>
      <c r="ER5" s="461"/>
      <c r="ES5" s="461"/>
      <c r="ET5" s="461"/>
      <c r="EU5" s="461"/>
      <c r="EV5" s="461"/>
      <c r="EW5" s="461"/>
      <c r="EX5" s="461"/>
      <c r="EY5" s="461"/>
      <c r="EZ5" s="461"/>
      <c r="FA5" s="461"/>
      <c r="FB5" s="461"/>
      <c r="FC5" s="461"/>
      <c r="FD5" s="461"/>
      <c r="FE5" s="461"/>
      <c r="FF5" s="461"/>
      <c r="FG5" s="461"/>
      <c r="FH5" s="461"/>
      <c r="FI5" s="461"/>
      <c r="FJ5" s="461"/>
      <c r="FK5" s="461"/>
      <c r="FL5" s="461"/>
      <c r="FM5" s="461"/>
      <c r="FN5" s="461"/>
      <c r="FO5" s="461"/>
      <c r="FP5" s="461"/>
      <c r="FQ5" s="461"/>
      <c r="FR5" s="461"/>
      <c r="FS5" s="461"/>
      <c r="FT5" s="461"/>
      <c r="FU5" s="461"/>
      <c r="FV5" s="461"/>
      <c r="FW5" s="461"/>
      <c r="FX5" s="461"/>
      <c r="FY5" s="461"/>
      <c r="FZ5" s="461"/>
    </row>
    <row r="6" spans="2:182" ht="23.25" customHeight="1" thickBot="1">
      <c r="B6" s="462" t="s">
        <v>343</v>
      </c>
      <c r="C6" s="463" t="s">
        <v>360</v>
      </c>
      <c r="D6" s="464" t="s">
        <v>94</v>
      </c>
      <c r="E6" s="464" t="s">
        <v>361</v>
      </c>
      <c r="F6" s="464" t="s">
        <v>95</v>
      </c>
      <c r="G6" s="464" t="s">
        <v>362</v>
      </c>
      <c r="H6" s="463" t="s">
        <v>360</v>
      </c>
      <c r="I6" s="464" t="s">
        <v>94</v>
      </c>
      <c r="J6" s="464" t="s">
        <v>361</v>
      </c>
      <c r="K6" s="464" t="s">
        <v>95</v>
      </c>
      <c r="L6" s="464" t="s">
        <v>362</v>
      </c>
      <c r="M6" s="463" t="s">
        <v>360</v>
      </c>
      <c r="N6" s="464" t="s">
        <v>94</v>
      </c>
      <c r="O6" s="464" t="s">
        <v>361</v>
      </c>
      <c r="P6" s="464" t="s">
        <v>95</v>
      </c>
      <c r="Q6" s="464" t="s">
        <v>362</v>
      </c>
      <c r="R6" s="463" t="s">
        <v>360</v>
      </c>
      <c r="S6" s="464" t="s">
        <v>94</v>
      </c>
      <c r="T6" s="464" t="s">
        <v>361</v>
      </c>
      <c r="U6" s="464" t="s">
        <v>95</v>
      </c>
      <c r="V6" s="464" t="s">
        <v>362</v>
      </c>
      <c r="W6" s="463" t="s">
        <v>360</v>
      </c>
      <c r="X6" s="464" t="s">
        <v>94</v>
      </c>
      <c r="Y6" s="464" t="s">
        <v>361</v>
      </c>
      <c r="Z6" s="464" t="s">
        <v>95</v>
      </c>
      <c r="AA6" s="464" t="s">
        <v>362</v>
      </c>
      <c r="AB6" s="463" t="s">
        <v>360</v>
      </c>
      <c r="AC6" s="464" t="s">
        <v>94</v>
      </c>
      <c r="AD6" s="464" t="s">
        <v>361</v>
      </c>
      <c r="AE6" s="464" t="s">
        <v>95</v>
      </c>
      <c r="AF6" s="464" t="s">
        <v>362</v>
      </c>
      <c r="AG6" s="463" t="s">
        <v>360</v>
      </c>
      <c r="AH6" s="464" t="s">
        <v>94</v>
      </c>
      <c r="AI6" s="464" t="s">
        <v>361</v>
      </c>
      <c r="AJ6" s="464" t="s">
        <v>95</v>
      </c>
      <c r="AK6" s="464" t="s">
        <v>362</v>
      </c>
      <c r="AL6" s="463" t="s">
        <v>360</v>
      </c>
      <c r="AM6" s="464" t="s">
        <v>94</v>
      </c>
      <c r="AN6" s="464" t="s">
        <v>361</v>
      </c>
      <c r="AO6" s="464" t="s">
        <v>95</v>
      </c>
      <c r="AP6" s="464" t="s">
        <v>362</v>
      </c>
      <c r="AQ6" s="463" t="s">
        <v>360</v>
      </c>
      <c r="AR6" s="464" t="s">
        <v>94</v>
      </c>
      <c r="AS6" s="464" t="s">
        <v>361</v>
      </c>
      <c r="AT6" s="464" t="s">
        <v>95</v>
      </c>
      <c r="AU6" s="464" t="s">
        <v>362</v>
      </c>
      <c r="AV6" s="463" t="s">
        <v>360</v>
      </c>
      <c r="AW6" s="464" t="s">
        <v>94</v>
      </c>
      <c r="AX6" s="464" t="s">
        <v>361</v>
      </c>
      <c r="AY6" s="464" t="s">
        <v>95</v>
      </c>
      <c r="AZ6" s="464" t="s">
        <v>362</v>
      </c>
      <c r="BA6" s="463" t="s">
        <v>360</v>
      </c>
      <c r="BB6" s="464" t="s">
        <v>94</v>
      </c>
      <c r="BC6" s="464" t="s">
        <v>361</v>
      </c>
      <c r="BD6" s="464" t="s">
        <v>95</v>
      </c>
      <c r="BE6" s="464" t="s">
        <v>362</v>
      </c>
      <c r="BF6" s="463" t="s">
        <v>360</v>
      </c>
      <c r="BG6" s="464" t="s">
        <v>94</v>
      </c>
      <c r="BH6" s="464" t="s">
        <v>361</v>
      </c>
      <c r="BI6" s="464" t="s">
        <v>95</v>
      </c>
      <c r="BJ6" s="464" t="s">
        <v>362</v>
      </c>
      <c r="BK6" s="463" t="s">
        <v>360</v>
      </c>
      <c r="BL6" s="464" t="s">
        <v>94</v>
      </c>
      <c r="BM6" s="464" t="s">
        <v>361</v>
      </c>
      <c r="BN6" s="464" t="s">
        <v>95</v>
      </c>
      <c r="BO6" s="464" t="s">
        <v>362</v>
      </c>
      <c r="BP6" s="463" t="str">
        <f>BU6</f>
        <v>ORLEN
Group</v>
      </c>
      <c r="BQ6" s="464" t="str">
        <f>BV6</f>
        <v>PKN ORLEN 
S.A.</v>
      </c>
      <c r="BR6" s="464" t="str">
        <f>BW6</f>
        <v>Unipetrol
Group</v>
      </c>
      <c r="BS6" s="464" t="str">
        <f>BX6</f>
        <v>ORLEN 
Lietuva</v>
      </c>
      <c r="BT6" s="464" t="str">
        <f>BY6</f>
        <v>Anwil
Group</v>
      </c>
      <c r="BU6" s="463" t="s">
        <v>360</v>
      </c>
      <c r="BV6" s="464" t="s">
        <v>94</v>
      </c>
      <c r="BW6" s="464" t="s">
        <v>361</v>
      </c>
      <c r="BX6" s="464" t="s">
        <v>95</v>
      </c>
      <c r="BY6" s="464" t="s">
        <v>362</v>
      </c>
      <c r="BZ6" s="463" t="s">
        <v>360</v>
      </c>
      <c r="CA6" s="464" t="s">
        <v>94</v>
      </c>
      <c r="CB6" s="464" t="s">
        <v>361</v>
      </c>
      <c r="CC6" s="464" t="s">
        <v>95</v>
      </c>
      <c r="CD6" s="464" t="s">
        <v>362</v>
      </c>
      <c r="CE6" s="463" t="s">
        <v>360</v>
      </c>
      <c r="CF6" s="464" t="s">
        <v>94</v>
      </c>
      <c r="CG6" s="464" t="s">
        <v>361</v>
      </c>
      <c r="CH6" s="464" t="s">
        <v>95</v>
      </c>
      <c r="CI6" s="464" t="s">
        <v>362</v>
      </c>
      <c r="CJ6" s="463" t="s">
        <v>360</v>
      </c>
      <c r="CK6" s="464" t="s">
        <v>94</v>
      </c>
      <c r="CL6" s="464" t="s">
        <v>361</v>
      </c>
      <c r="CM6" s="464" t="s">
        <v>95</v>
      </c>
      <c r="CN6" s="464" t="s">
        <v>362</v>
      </c>
      <c r="CO6" s="463" t="s">
        <v>360</v>
      </c>
      <c r="CP6" s="464" t="s">
        <v>94</v>
      </c>
      <c r="CQ6" s="464" t="s">
        <v>361</v>
      </c>
      <c r="CR6" s="464" t="s">
        <v>95</v>
      </c>
      <c r="CS6" s="464" t="s">
        <v>362</v>
      </c>
      <c r="CT6" s="463" t="s">
        <v>360</v>
      </c>
      <c r="CU6" s="464" t="s">
        <v>94</v>
      </c>
      <c r="CV6" s="464" t="s">
        <v>361</v>
      </c>
      <c r="CW6" s="464" t="s">
        <v>95</v>
      </c>
      <c r="CX6" s="464" t="s">
        <v>362</v>
      </c>
      <c r="CY6" s="463" t="s">
        <v>360</v>
      </c>
      <c r="CZ6" s="464" t="s">
        <v>94</v>
      </c>
      <c r="DA6" s="464" t="s">
        <v>361</v>
      </c>
      <c r="DB6" s="464" t="s">
        <v>95</v>
      </c>
      <c r="DC6" s="464" t="s">
        <v>362</v>
      </c>
      <c r="DD6" s="463" t="s">
        <v>360</v>
      </c>
      <c r="DE6" s="464" t="s">
        <v>94</v>
      </c>
      <c r="DF6" s="464" t="s">
        <v>361</v>
      </c>
      <c r="DG6" s="464" t="s">
        <v>95</v>
      </c>
      <c r="DH6" s="464" t="s">
        <v>362</v>
      </c>
      <c r="DI6" s="463" t="s">
        <v>360</v>
      </c>
      <c r="DJ6" s="464" t="s">
        <v>94</v>
      </c>
      <c r="DK6" s="464" t="s">
        <v>361</v>
      </c>
      <c r="DL6" s="464" t="s">
        <v>95</v>
      </c>
      <c r="DM6" s="464" t="s">
        <v>362</v>
      </c>
      <c r="DN6" s="463" t="s">
        <v>360</v>
      </c>
      <c r="DO6" s="464" t="s">
        <v>94</v>
      </c>
      <c r="DP6" s="464" t="s">
        <v>361</v>
      </c>
      <c r="DQ6" s="464" t="s">
        <v>95</v>
      </c>
      <c r="DR6" s="464" t="s">
        <v>362</v>
      </c>
      <c r="DS6" s="463" t="s">
        <v>360</v>
      </c>
      <c r="DT6" s="464" t="s">
        <v>94</v>
      </c>
      <c r="DU6" s="464" t="s">
        <v>361</v>
      </c>
      <c r="DV6" s="464" t="s">
        <v>95</v>
      </c>
      <c r="DW6" s="464" t="s">
        <v>362</v>
      </c>
      <c r="DX6" s="463" t="s">
        <v>360</v>
      </c>
      <c r="DY6" s="464" t="s">
        <v>94</v>
      </c>
      <c r="DZ6" s="464" t="s">
        <v>361</v>
      </c>
      <c r="EA6" s="464" t="s">
        <v>95</v>
      </c>
      <c r="EB6" s="464" t="s">
        <v>362</v>
      </c>
      <c r="EC6" s="463" t="s">
        <v>360</v>
      </c>
      <c r="ED6" s="464" t="s">
        <v>94</v>
      </c>
      <c r="EE6" s="464" t="s">
        <v>361</v>
      </c>
      <c r="EF6" s="464" t="s">
        <v>95</v>
      </c>
      <c r="EG6" s="464" t="s">
        <v>362</v>
      </c>
      <c r="EH6" s="463" t="s">
        <v>360</v>
      </c>
      <c r="EI6" s="464" t="s">
        <v>94</v>
      </c>
      <c r="EJ6" s="464" t="s">
        <v>361</v>
      </c>
      <c r="EK6" s="464" t="s">
        <v>95</v>
      </c>
      <c r="EL6" s="464" t="s">
        <v>362</v>
      </c>
      <c r="EM6" s="463" t="s">
        <v>360</v>
      </c>
      <c r="EN6" s="464" t="s">
        <v>94</v>
      </c>
      <c r="EO6" s="464" t="s">
        <v>361</v>
      </c>
      <c r="EP6" s="464" t="s">
        <v>95</v>
      </c>
      <c r="EQ6" s="464" t="s">
        <v>362</v>
      </c>
      <c r="ER6" s="463" t="s">
        <v>360</v>
      </c>
      <c r="ES6" s="464" t="s">
        <v>94</v>
      </c>
      <c r="ET6" s="464" t="s">
        <v>361</v>
      </c>
      <c r="EU6" s="464" t="s">
        <v>95</v>
      </c>
      <c r="EV6" s="464" t="s">
        <v>362</v>
      </c>
      <c r="EW6" s="463" t="s">
        <v>360</v>
      </c>
      <c r="EX6" s="464" t="s">
        <v>94</v>
      </c>
      <c r="EY6" s="464" t="s">
        <v>361</v>
      </c>
      <c r="EZ6" s="464" t="s">
        <v>95</v>
      </c>
      <c r="FA6" s="464" t="s">
        <v>362</v>
      </c>
      <c r="FB6" s="463" t="s">
        <v>360</v>
      </c>
      <c r="FC6" s="464" t="s">
        <v>94</v>
      </c>
      <c r="FD6" s="464" t="s">
        <v>361</v>
      </c>
      <c r="FE6" s="464" t="s">
        <v>95</v>
      </c>
      <c r="FF6" s="464" t="s">
        <v>362</v>
      </c>
      <c r="FG6" s="463" t="s">
        <v>360</v>
      </c>
      <c r="FH6" s="464" t="s">
        <v>94</v>
      </c>
      <c r="FI6" s="464" t="s">
        <v>361</v>
      </c>
      <c r="FJ6" s="464" t="s">
        <v>95</v>
      </c>
      <c r="FK6" s="464" t="s">
        <v>362</v>
      </c>
      <c r="FL6" s="463" t="s">
        <v>360</v>
      </c>
      <c r="FM6" s="464" t="s">
        <v>94</v>
      </c>
      <c r="FN6" s="464" t="s">
        <v>361</v>
      </c>
      <c r="FO6" s="464" t="s">
        <v>95</v>
      </c>
      <c r="FP6" s="464" t="s">
        <v>362</v>
      </c>
      <c r="FQ6" s="463" t="s">
        <v>360</v>
      </c>
      <c r="FR6" s="464" t="s">
        <v>94</v>
      </c>
      <c r="FS6" s="464" t="s">
        <v>361</v>
      </c>
      <c r="FT6" s="464" t="s">
        <v>95</v>
      </c>
      <c r="FU6" s="464" t="s">
        <v>362</v>
      </c>
      <c r="FV6" s="463" t="s">
        <v>360</v>
      </c>
      <c r="FW6" s="464" t="s">
        <v>94</v>
      </c>
      <c r="FX6" s="464" t="s">
        <v>361</v>
      </c>
      <c r="FY6" s="464" t="s">
        <v>95</v>
      </c>
      <c r="FZ6" s="464" t="s">
        <v>362</v>
      </c>
    </row>
    <row r="7" spans="2:182" ht="9.75" customHeight="1" thickBot="1">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c r="BJ7" s="466"/>
      <c r="BK7" s="466"/>
      <c r="BL7" s="466"/>
      <c r="BM7" s="466"/>
      <c r="BN7" s="466"/>
      <c r="BO7" s="466"/>
      <c r="BP7" s="466"/>
      <c r="BQ7" s="466"/>
      <c r="BR7" s="466"/>
      <c r="BS7" s="466"/>
      <c r="BT7" s="466"/>
      <c r="BU7" s="466"/>
      <c r="BV7" s="466"/>
      <c r="BW7" s="466"/>
      <c r="BX7" s="466"/>
      <c r="BY7" s="466"/>
      <c r="BZ7" s="466"/>
      <c r="CA7" s="466"/>
      <c r="CB7" s="466"/>
      <c r="CC7" s="466"/>
      <c r="CD7" s="466"/>
      <c r="CE7" s="466"/>
      <c r="CF7" s="466"/>
      <c r="CG7" s="466"/>
      <c r="CH7" s="466"/>
      <c r="CI7" s="466"/>
      <c r="CJ7" s="466"/>
      <c r="CK7" s="466"/>
      <c r="CL7" s="466"/>
      <c r="CM7" s="466"/>
      <c r="CN7" s="466"/>
      <c r="CO7" s="466"/>
      <c r="CP7" s="466"/>
      <c r="CQ7" s="466"/>
      <c r="CR7" s="466"/>
      <c r="CS7" s="466"/>
      <c r="CT7" s="466"/>
      <c r="CU7" s="466"/>
      <c r="CV7" s="466"/>
      <c r="CW7" s="466"/>
      <c r="CX7" s="466"/>
      <c r="CY7" s="466"/>
      <c r="CZ7" s="466"/>
      <c r="DA7" s="466"/>
      <c r="DB7" s="466"/>
      <c r="DC7" s="466"/>
      <c r="DD7" s="466"/>
      <c r="DE7" s="466"/>
      <c r="DF7" s="466"/>
      <c r="DG7" s="466"/>
      <c r="DH7" s="466"/>
      <c r="DI7" s="466"/>
      <c r="DJ7" s="466"/>
      <c r="DK7" s="466"/>
      <c r="DL7" s="466"/>
      <c r="DM7" s="466"/>
      <c r="DN7" s="466"/>
      <c r="DO7" s="466"/>
      <c r="DP7" s="466"/>
      <c r="DQ7" s="466"/>
      <c r="DR7" s="466"/>
      <c r="DS7" s="466"/>
      <c r="DT7" s="466"/>
      <c r="DU7" s="466"/>
      <c r="DV7" s="466"/>
      <c r="DW7" s="466"/>
      <c r="DX7" s="466"/>
      <c r="DY7" s="466"/>
      <c r="DZ7" s="466"/>
      <c r="EA7" s="466"/>
      <c r="EB7" s="466"/>
      <c r="EC7" s="466"/>
      <c r="ED7" s="466"/>
      <c r="EE7" s="466"/>
      <c r="EF7" s="466"/>
      <c r="EG7" s="466"/>
      <c r="EH7" s="466"/>
      <c r="EI7" s="466"/>
      <c r="EJ7" s="466"/>
      <c r="EK7" s="466"/>
      <c r="EL7" s="466"/>
      <c r="EM7" s="466"/>
      <c r="EN7" s="466"/>
      <c r="EO7" s="466"/>
      <c r="EP7" s="466"/>
      <c r="EQ7" s="466"/>
      <c r="ER7" s="466"/>
      <c r="ES7" s="466"/>
      <c r="ET7" s="466"/>
      <c r="EU7" s="466"/>
      <c r="EV7" s="466"/>
      <c r="EW7" s="466"/>
      <c r="EX7" s="466"/>
      <c r="EY7" s="466"/>
      <c r="EZ7" s="466"/>
      <c r="FA7" s="466"/>
      <c r="FB7" s="466"/>
      <c r="FC7" s="466"/>
      <c r="FD7" s="466"/>
      <c r="FE7" s="466"/>
      <c r="FF7" s="466"/>
      <c r="FG7" s="466"/>
      <c r="FH7" s="466"/>
      <c r="FI7" s="466"/>
      <c r="FJ7" s="466"/>
      <c r="FK7" s="466"/>
      <c r="FL7" s="466"/>
      <c r="FM7" s="466"/>
      <c r="FN7" s="466"/>
      <c r="FO7" s="466"/>
      <c r="FP7" s="466"/>
      <c r="FQ7" s="466"/>
      <c r="FR7" s="466"/>
      <c r="FS7" s="466"/>
      <c r="FT7" s="466"/>
      <c r="FU7" s="466"/>
      <c r="FV7" s="466"/>
      <c r="FW7" s="466"/>
      <c r="FX7" s="466"/>
      <c r="FY7" s="466"/>
      <c r="FZ7" s="466"/>
    </row>
    <row r="8" spans="2:182" ht="15" thickBot="1">
      <c r="B8" s="467" t="s">
        <v>344</v>
      </c>
      <c r="C8" s="468">
        <v>7003</v>
      </c>
      <c r="D8" s="468">
        <v>3504</v>
      </c>
      <c r="E8" s="468">
        <v>896</v>
      </c>
      <c r="F8" s="468">
        <v>2501</v>
      </c>
      <c r="G8" s="469" t="s">
        <v>96</v>
      </c>
      <c r="H8" s="468">
        <v>6663</v>
      </c>
      <c r="I8" s="468">
        <v>3636</v>
      </c>
      <c r="J8" s="468">
        <v>903</v>
      </c>
      <c r="K8" s="468">
        <v>2030</v>
      </c>
      <c r="L8" s="469" t="s">
        <v>96</v>
      </c>
      <c r="M8" s="468">
        <v>7461</v>
      </c>
      <c r="N8" s="468">
        <v>4095</v>
      </c>
      <c r="O8" s="468">
        <v>902</v>
      </c>
      <c r="P8" s="468">
        <v>2353</v>
      </c>
      <c r="Q8" s="469" t="s">
        <v>96</v>
      </c>
      <c r="R8" s="468">
        <v>7089</v>
      </c>
      <c r="S8" s="469">
        <v>3947</v>
      </c>
      <c r="T8" s="469">
        <v>906</v>
      </c>
      <c r="U8" s="469">
        <v>2126</v>
      </c>
      <c r="V8" s="469" t="s">
        <v>96</v>
      </c>
      <c r="W8" s="487">
        <f>C8+H8+M8+R8</f>
        <v>28216</v>
      </c>
      <c r="X8" s="468">
        <f>D8+I8+N8+S8</f>
        <v>15182</v>
      </c>
      <c r="Y8" s="468">
        <f>E8+J8+O8+T8</f>
        <v>3607</v>
      </c>
      <c r="Z8" s="468">
        <f>F8+K8+P8+U8</f>
        <v>9010</v>
      </c>
      <c r="AA8" s="468" t="s">
        <v>96</v>
      </c>
      <c r="AB8" s="470">
        <v>6190</v>
      </c>
      <c r="AC8" s="470">
        <v>3503</v>
      </c>
      <c r="AD8" s="470">
        <v>1125</v>
      </c>
      <c r="AE8" s="470">
        <v>1467</v>
      </c>
      <c r="AF8" s="470" t="s">
        <v>96</v>
      </c>
      <c r="AG8" s="470">
        <v>6480</v>
      </c>
      <c r="AH8" s="470">
        <v>3232</v>
      </c>
      <c r="AI8" s="470">
        <v>1331</v>
      </c>
      <c r="AJ8" s="470">
        <v>1830</v>
      </c>
      <c r="AK8" s="470" t="s">
        <v>96</v>
      </c>
      <c r="AL8" s="470">
        <v>7385</v>
      </c>
      <c r="AM8" s="470">
        <v>3931</v>
      </c>
      <c r="AN8" s="470">
        <v>1372</v>
      </c>
      <c r="AO8" s="470">
        <v>1986</v>
      </c>
      <c r="AP8" s="470" t="s">
        <v>96</v>
      </c>
      <c r="AQ8" s="470">
        <v>7221</v>
      </c>
      <c r="AR8" s="470">
        <v>3612</v>
      </c>
      <c r="AS8" s="470">
        <v>1302</v>
      </c>
      <c r="AT8" s="470">
        <v>2214</v>
      </c>
      <c r="AU8" s="470" t="s">
        <v>96</v>
      </c>
      <c r="AV8" s="482">
        <f>AB8+AG8+AL8+AQ8</f>
        <v>27276</v>
      </c>
      <c r="AW8" s="470">
        <f>AC8+AH8+AM8+AR8</f>
        <v>14278</v>
      </c>
      <c r="AX8" s="470">
        <f>AD8+AI8+AN8+AS8</f>
        <v>5130</v>
      </c>
      <c r="AY8" s="470">
        <f>AE8+AJ8+AO8+AT8</f>
        <v>7497</v>
      </c>
      <c r="AZ8" s="470" t="s">
        <v>96</v>
      </c>
      <c r="BA8" s="470">
        <v>6652</v>
      </c>
      <c r="BB8" s="470">
        <v>3533</v>
      </c>
      <c r="BC8" s="470">
        <v>1243</v>
      </c>
      <c r="BD8" s="470">
        <v>1795</v>
      </c>
      <c r="BE8" s="470" t="s">
        <v>96</v>
      </c>
      <c r="BF8" s="470">
        <v>8149</v>
      </c>
      <c r="BG8" s="470">
        <v>4058</v>
      </c>
      <c r="BH8" s="470">
        <v>1845</v>
      </c>
      <c r="BI8" s="470">
        <v>2195</v>
      </c>
      <c r="BJ8" s="470" t="s">
        <v>96</v>
      </c>
      <c r="BK8" s="470">
        <v>8332</v>
      </c>
      <c r="BL8" s="470">
        <v>4240</v>
      </c>
      <c r="BM8" s="470">
        <v>1840</v>
      </c>
      <c r="BN8" s="470">
        <v>2195</v>
      </c>
      <c r="BO8" s="470" t="s">
        <v>96</v>
      </c>
      <c r="BP8" s="470">
        <v>7776</v>
      </c>
      <c r="BQ8" s="470">
        <v>3843</v>
      </c>
      <c r="BR8" s="470">
        <v>1567</v>
      </c>
      <c r="BS8" s="470">
        <v>2301</v>
      </c>
      <c r="BT8" s="470" t="s">
        <v>96</v>
      </c>
      <c r="BU8" s="482">
        <f>BA8+BF8+BK8+BP8</f>
        <v>30909</v>
      </c>
      <c r="BV8" s="470">
        <f>BB8+BG8+BL8+BQ8</f>
        <v>15674</v>
      </c>
      <c r="BW8" s="470">
        <f>BC8+BH8+BM8+BR8</f>
        <v>6495</v>
      </c>
      <c r="BX8" s="470">
        <f>BD8+BI8+BN8+BS8</f>
        <v>8486</v>
      </c>
      <c r="BY8" s="470" t="s">
        <v>96</v>
      </c>
      <c r="BZ8" s="470">
        <v>7369</v>
      </c>
      <c r="CA8" s="470">
        <v>3485</v>
      </c>
      <c r="CB8" s="470">
        <v>1429</v>
      </c>
      <c r="CC8" s="470">
        <v>2385</v>
      </c>
      <c r="CD8" s="470" t="s">
        <v>96</v>
      </c>
      <c r="CE8" s="470">
        <v>6938</v>
      </c>
      <c r="CF8" s="470">
        <v>3842</v>
      </c>
      <c r="CG8" s="470">
        <v>998</v>
      </c>
      <c r="CH8" s="470">
        <v>2020</v>
      </c>
      <c r="CI8" s="470" t="s">
        <v>96</v>
      </c>
      <c r="CJ8" s="470">
        <v>7532</v>
      </c>
      <c r="CK8" s="470">
        <v>4003</v>
      </c>
      <c r="CL8" s="470">
        <v>1039</v>
      </c>
      <c r="CM8" s="470">
        <v>2435</v>
      </c>
      <c r="CN8" s="470" t="s">
        <v>96</v>
      </c>
      <c r="CO8" s="470">
        <v>8308</v>
      </c>
      <c r="CP8" s="470">
        <v>3799</v>
      </c>
      <c r="CQ8" s="470">
        <v>1956</v>
      </c>
      <c r="CR8" s="470">
        <v>2483</v>
      </c>
      <c r="CS8" s="470" t="s">
        <v>96</v>
      </c>
      <c r="CT8" s="482">
        <f t="shared" ref="CT8:CW11" si="0">BZ8+CE8+CJ8+CO8</f>
        <v>30147</v>
      </c>
      <c r="CU8" s="470">
        <f t="shared" si="0"/>
        <v>15129</v>
      </c>
      <c r="CV8" s="470">
        <f t="shared" si="0"/>
        <v>5422</v>
      </c>
      <c r="CW8" s="470">
        <f t="shared" si="0"/>
        <v>9323</v>
      </c>
      <c r="CX8" s="470" t="s">
        <v>96</v>
      </c>
      <c r="CY8" s="470">
        <v>7894</v>
      </c>
      <c r="CZ8" s="470">
        <v>3684</v>
      </c>
      <c r="DA8" s="470">
        <v>1923</v>
      </c>
      <c r="DB8" s="470">
        <v>2205</v>
      </c>
      <c r="DC8" s="470" t="s">
        <v>96</v>
      </c>
      <c r="DD8" s="470">
        <v>7622</v>
      </c>
      <c r="DE8" s="470">
        <v>3222</v>
      </c>
      <c r="DF8" s="470">
        <v>2081</v>
      </c>
      <c r="DG8" s="470">
        <v>2257</v>
      </c>
      <c r="DH8" s="470" t="s">
        <v>96</v>
      </c>
      <c r="DI8" s="470">
        <v>8966</v>
      </c>
      <c r="DJ8" s="470">
        <v>4064</v>
      </c>
      <c r="DK8" s="470">
        <v>2120</v>
      </c>
      <c r="DL8" s="470">
        <v>2703</v>
      </c>
      <c r="DM8" s="470" t="s">
        <v>96</v>
      </c>
      <c r="DN8" s="470">
        <v>8746</v>
      </c>
      <c r="DO8" s="470">
        <v>4250</v>
      </c>
      <c r="DP8" s="470">
        <v>1770</v>
      </c>
      <c r="DQ8" s="470">
        <v>2656</v>
      </c>
      <c r="DR8" s="470" t="s">
        <v>96</v>
      </c>
      <c r="DS8" s="482">
        <v>33228</v>
      </c>
      <c r="DT8" s="470">
        <v>15220</v>
      </c>
      <c r="DU8" s="470">
        <v>7894</v>
      </c>
      <c r="DV8" s="470">
        <v>9821</v>
      </c>
      <c r="DW8" s="470" t="s">
        <v>96</v>
      </c>
      <c r="DX8" s="470">
        <v>8529</v>
      </c>
      <c r="DY8" s="470">
        <v>4121</v>
      </c>
      <c r="DZ8" s="470">
        <v>1855</v>
      </c>
      <c r="EA8" s="470">
        <v>2475</v>
      </c>
      <c r="EB8" s="470" t="s">
        <v>96</v>
      </c>
      <c r="EC8" s="470">
        <v>7461</v>
      </c>
      <c r="ED8" s="470">
        <v>3802</v>
      </c>
      <c r="EE8" s="470">
        <v>1627</v>
      </c>
      <c r="EF8" s="470">
        <v>1967</v>
      </c>
      <c r="EG8" s="470" t="s">
        <v>96</v>
      </c>
      <c r="EH8" s="470">
        <v>8694</v>
      </c>
      <c r="EI8" s="470">
        <v>3977</v>
      </c>
      <c r="EJ8" s="470">
        <v>2023</v>
      </c>
      <c r="EK8" s="470">
        <v>2629</v>
      </c>
      <c r="EL8" s="470" t="s">
        <v>96</v>
      </c>
      <c r="EM8" s="470">
        <v>8695.7910867789997</v>
      </c>
      <c r="EN8" s="470">
        <v>3954.8020299999998</v>
      </c>
      <c r="EO8" s="470">
        <v>2049.6556059999998</v>
      </c>
      <c r="EP8" s="470">
        <v>2618.5074387790005</v>
      </c>
      <c r="EQ8" s="470" t="s">
        <v>96</v>
      </c>
      <c r="ER8" s="482">
        <v>33379.791086778998</v>
      </c>
      <c r="ES8" s="470">
        <v>15854.802029999999</v>
      </c>
      <c r="ET8" s="470">
        <v>7554.6556060000003</v>
      </c>
      <c r="EU8" s="470">
        <v>9689.5074387790009</v>
      </c>
      <c r="EV8" s="470" t="s">
        <v>96</v>
      </c>
      <c r="EW8" s="470">
        <v>8225</v>
      </c>
      <c r="EX8" s="470">
        <v>4075</v>
      </c>
      <c r="EY8" s="470">
        <v>1847</v>
      </c>
      <c r="EZ8" s="470">
        <v>2223</v>
      </c>
      <c r="FA8" s="470" t="s">
        <v>96</v>
      </c>
      <c r="FB8" s="470">
        <v>8289</v>
      </c>
      <c r="FC8" s="470">
        <v>3940</v>
      </c>
      <c r="FD8" s="470">
        <v>1883</v>
      </c>
      <c r="FE8" s="470">
        <v>2410</v>
      </c>
      <c r="FF8" s="470" t="s">
        <v>96</v>
      </c>
      <c r="FG8" s="470">
        <v>9013</v>
      </c>
      <c r="FH8" s="470">
        <v>4196</v>
      </c>
      <c r="FI8" s="470">
        <v>2133</v>
      </c>
      <c r="FJ8" s="470">
        <v>2597</v>
      </c>
      <c r="FK8" s="470" t="s">
        <v>96</v>
      </c>
      <c r="FL8" s="470">
        <v>8352</v>
      </c>
      <c r="FM8" s="470">
        <v>3996</v>
      </c>
      <c r="FN8" s="470">
        <v>1991</v>
      </c>
      <c r="FO8" s="470">
        <v>2285</v>
      </c>
      <c r="FP8" s="470" t="s">
        <v>96</v>
      </c>
      <c r="FQ8" s="482">
        <v>33879</v>
      </c>
      <c r="FR8" s="470">
        <v>16207</v>
      </c>
      <c r="FS8" s="470">
        <v>7854</v>
      </c>
      <c r="FT8" s="470">
        <v>9515</v>
      </c>
      <c r="FU8" s="470" t="s">
        <v>96</v>
      </c>
      <c r="FV8" s="470">
        <v>7683</v>
      </c>
      <c r="FW8" s="470">
        <v>3926</v>
      </c>
      <c r="FX8" s="470">
        <v>1646</v>
      </c>
      <c r="FY8" s="470">
        <v>2028</v>
      </c>
      <c r="FZ8" s="470" t="s">
        <v>96</v>
      </c>
    </row>
    <row r="9" spans="2:182" ht="20.5">
      <c r="B9" s="471" t="s">
        <v>345</v>
      </c>
      <c r="C9" s="472">
        <v>1536</v>
      </c>
      <c r="D9" s="472">
        <v>595</v>
      </c>
      <c r="E9" s="472">
        <v>183</v>
      </c>
      <c r="F9" s="472">
        <v>757</v>
      </c>
      <c r="G9" s="473" t="s">
        <v>96</v>
      </c>
      <c r="H9" s="472">
        <v>1489</v>
      </c>
      <c r="I9" s="472">
        <v>677</v>
      </c>
      <c r="J9" s="472">
        <v>187</v>
      </c>
      <c r="K9" s="472">
        <v>625</v>
      </c>
      <c r="L9" s="473" t="s">
        <v>96</v>
      </c>
      <c r="M9" s="472">
        <v>1659</v>
      </c>
      <c r="N9" s="472">
        <v>748</v>
      </c>
      <c r="O9" s="472">
        <v>206</v>
      </c>
      <c r="P9" s="472">
        <v>704</v>
      </c>
      <c r="Q9" s="473" t="s">
        <v>96</v>
      </c>
      <c r="R9" s="472">
        <v>1611</v>
      </c>
      <c r="S9" s="473">
        <v>748</v>
      </c>
      <c r="T9" s="473">
        <v>166</v>
      </c>
      <c r="U9" s="473">
        <v>697</v>
      </c>
      <c r="V9" s="473" t="s">
        <v>96</v>
      </c>
      <c r="W9" s="488">
        <f t="shared" ref="W9:AA18" si="1">C9+H9+M9+R9</f>
        <v>6295</v>
      </c>
      <c r="X9" s="472">
        <f t="shared" si="1"/>
        <v>2768</v>
      </c>
      <c r="Y9" s="472">
        <f t="shared" si="1"/>
        <v>742</v>
      </c>
      <c r="Z9" s="472">
        <f t="shared" si="1"/>
        <v>2783</v>
      </c>
      <c r="AA9" s="472" t="s">
        <v>96</v>
      </c>
      <c r="AB9" s="474">
        <v>1197</v>
      </c>
      <c r="AC9" s="474">
        <v>568</v>
      </c>
      <c r="AD9" s="474">
        <v>221</v>
      </c>
      <c r="AE9" s="474">
        <v>419</v>
      </c>
      <c r="AF9" s="475" t="s">
        <v>96</v>
      </c>
      <c r="AG9" s="474">
        <v>1389</v>
      </c>
      <c r="AH9" s="474">
        <v>556</v>
      </c>
      <c r="AI9" s="474">
        <v>296</v>
      </c>
      <c r="AJ9" s="474">
        <v>554</v>
      </c>
      <c r="AK9" s="475" t="s">
        <v>96</v>
      </c>
      <c r="AL9" s="474">
        <v>1639</v>
      </c>
      <c r="AM9" s="474">
        <v>728</v>
      </c>
      <c r="AN9" s="474">
        <v>295</v>
      </c>
      <c r="AO9" s="474">
        <v>633</v>
      </c>
      <c r="AP9" s="475" t="s">
        <v>96</v>
      </c>
      <c r="AQ9" s="474">
        <v>1548</v>
      </c>
      <c r="AR9" s="474">
        <v>641</v>
      </c>
      <c r="AS9" s="474">
        <v>288</v>
      </c>
      <c r="AT9" s="474">
        <v>635</v>
      </c>
      <c r="AU9" s="475" t="s">
        <v>96</v>
      </c>
      <c r="AV9" s="483">
        <f t="shared" ref="AV9:AZ18" si="2">AB9+AG9+AL9+AQ9</f>
        <v>5773</v>
      </c>
      <c r="AW9" s="474">
        <f t="shared" si="2"/>
        <v>2493</v>
      </c>
      <c r="AX9" s="474">
        <f t="shared" si="2"/>
        <v>1100</v>
      </c>
      <c r="AY9" s="474">
        <f t="shared" si="2"/>
        <v>2241</v>
      </c>
      <c r="AZ9" s="475" t="s">
        <v>96</v>
      </c>
      <c r="BA9" s="474">
        <v>1333</v>
      </c>
      <c r="BB9" s="474">
        <v>602</v>
      </c>
      <c r="BC9" s="474">
        <v>242</v>
      </c>
      <c r="BD9" s="474">
        <v>503</v>
      </c>
      <c r="BE9" s="475" t="s">
        <v>96</v>
      </c>
      <c r="BF9" s="474">
        <v>1780</v>
      </c>
      <c r="BG9" s="474">
        <v>702</v>
      </c>
      <c r="BH9" s="474">
        <v>406</v>
      </c>
      <c r="BI9" s="474">
        <v>691</v>
      </c>
      <c r="BJ9" s="474"/>
      <c r="BK9" s="475">
        <v>1925</v>
      </c>
      <c r="BL9" s="475">
        <v>760</v>
      </c>
      <c r="BM9" s="475">
        <v>494</v>
      </c>
      <c r="BN9" s="475">
        <v>681</v>
      </c>
      <c r="BO9" s="475" t="s">
        <v>96</v>
      </c>
      <c r="BP9" s="475">
        <v>1887</v>
      </c>
      <c r="BQ9" s="475">
        <v>660</v>
      </c>
      <c r="BR9" s="475">
        <v>500</v>
      </c>
      <c r="BS9" s="475">
        <v>737</v>
      </c>
      <c r="BT9" s="475" t="s">
        <v>96</v>
      </c>
      <c r="BU9" s="483">
        <f t="shared" ref="BU9:BU18" si="3">BA9+BF9+BK9+BP9</f>
        <v>6925</v>
      </c>
      <c r="BV9" s="475">
        <f>BB9+BG9+BL9+BQ9</f>
        <v>2724</v>
      </c>
      <c r="BW9" s="475">
        <f t="shared" ref="BW9:BW14" si="4">BC9+BH9+BM9+BR9</f>
        <v>1642</v>
      </c>
      <c r="BX9" s="475">
        <f>BD9+BI9+BN9+BS9</f>
        <v>2612</v>
      </c>
      <c r="BY9" s="475" t="s">
        <v>96</v>
      </c>
      <c r="BZ9" s="475">
        <v>1781</v>
      </c>
      <c r="CA9" s="475">
        <v>612</v>
      </c>
      <c r="CB9" s="475">
        <v>471</v>
      </c>
      <c r="CC9" s="475">
        <v>699</v>
      </c>
      <c r="CD9" s="475" t="s">
        <v>96</v>
      </c>
      <c r="CE9" s="475">
        <v>1583</v>
      </c>
      <c r="CF9" s="475">
        <v>663</v>
      </c>
      <c r="CG9" s="475">
        <v>246</v>
      </c>
      <c r="CH9" s="475">
        <v>673</v>
      </c>
      <c r="CI9" s="475" t="s">
        <v>96</v>
      </c>
      <c r="CJ9" s="475">
        <v>1746</v>
      </c>
      <c r="CK9" s="475">
        <v>751</v>
      </c>
      <c r="CL9" s="475">
        <v>270</v>
      </c>
      <c r="CM9" s="475">
        <v>726</v>
      </c>
      <c r="CN9" s="475" t="s">
        <v>96</v>
      </c>
      <c r="CO9" s="475">
        <v>1929</v>
      </c>
      <c r="CP9" s="475">
        <v>760</v>
      </c>
      <c r="CQ9" s="475">
        <v>430</v>
      </c>
      <c r="CR9" s="475">
        <v>739</v>
      </c>
      <c r="CS9" s="475" t="s">
        <v>96</v>
      </c>
      <c r="CT9" s="483">
        <f t="shared" si="0"/>
        <v>7039</v>
      </c>
      <c r="CU9" s="475">
        <f t="shared" si="0"/>
        <v>2786</v>
      </c>
      <c r="CV9" s="475">
        <f t="shared" si="0"/>
        <v>1417</v>
      </c>
      <c r="CW9" s="475">
        <f t="shared" si="0"/>
        <v>2837</v>
      </c>
      <c r="CX9" s="480" t="s">
        <v>96</v>
      </c>
      <c r="CY9" s="475">
        <v>1759</v>
      </c>
      <c r="CZ9" s="475">
        <v>703</v>
      </c>
      <c r="DA9" s="475">
        <v>421</v>
      </c>
      <c r="DB9" s="475">
        <v>642</v>
      </c>
      <c r="DC9" s="475" t="s">
        <v>96</v>
      </c>
      <c r="DD9" s="475">
        <v>1787</v>
      </c>
      <c r="DE9" s="475">
        <v>623</v>
      </c>
      <c r="DF9" s="475">
        <v>452</v>
      </c>
      <c r="DG9" s="475">
        <v>712</v>
      </c>
      <c r="DH9" s="475" t="s">
        <v>96</v>
      </c>
      <c r="DI9" s="475">
        <v>1987</v>
      </c>
      <c r="DJ9" s="475">
        <v>708</v>
      </c>
      <c r="DK9" s="475">
        <v>469</v>
      </c>
      <c r="DL9" s="475">
        <v>814</v>
      </c>
      <c r="DM9" s="475" t="s">
        <v>96</v>
      </c>
      <c r="DN9" s="475">
        <v>1993</v>
      </c>
      <c r="DO9" s="475">
        <v>745</v>
      </c>
      <c r="DP9" s="475">
        <v>415</v>
      </c>
      <c r="DQ9" s="475">
        <v>829</v>
      </c>
      <c r="DR9" s="475" t="s">
        <v>96</v>
      </c>
      <c r="DS9" s="483">
        <v>7526</v>
      </c>
      <c r="DT9" s="475">
        <v>2779</v>
      </c>
      <c r="DU9" s="475">
        <v>1757</v>
      </c>
      <c r="DV9" s="475">
        <v>2997</v>
      </c>
      <c r="DW9" s="480" t="s">
        <v>96</v>
      </c>
      <c r="DX9" s="475">
        <v>1770</v>
      </c>
      <c r="DY9" s="475">
        <v>741</v>
      </c>
      <c r="DZ9" s="475">
        <v>362</v>
      </c>
      <c r="EA9" s="475">
        <v>667</v>
      </c>
      <c r="EB9" s="475" t="s">
        <v>96</v>
      </c>
      <c r="EC9" s="475">
        <v>1576</v>
      </c>
      <c r="ED9" s="475">
        <v>638</v>
      </c>
      <c r="EE9" s="475">
        <v>319</v>
      </c>
      <c r="EF9" s="475">
        <v>609</v>
      </c>
      <c r="EG9" s="475" t="s">
        <v>96</v>
      </c>
      <c r="EH9" s="475">
        <v>1973</v>
      </c>
      <c r="EI9" s="475">
        <v>762</v>
      </c>
      <c r="EJ9" s="475">
        <v>469</v>
      </c>
      <c r="EK9" s="475">
        <v>745</v>
      </c>
      <c r="EL9" s="475" t="s">
        <v>96</v>
      </c>
      <c r="EM9" s="475">
        <v>2025</v>
      </c>
      <c r="EN9" s="475">
        <v>815</v>
      </c>
      <c r="EO9" s="475">
        <v>471</v>
      </c>
      <c r="EP9" s="475">
        <v>741</v>
      </c>
      <c r="EQ9" s="475" t="s">
        <v>96</v>
      </c>
      <c r="ER9" s="483">
        <v>7344</v>
      </c>
      <c r="ES9" s="475">
        <v>2956</v>
      </c>
      <c r="ET9" s="475">
        <v>1621</v>
      </c>
      <c r="EU9" s="475">
        <v>2762</v>
      </c>
      <c r="EV9" s="480" t="s">
        <v>96</v>
      </c>
      <c r="EW9" s="475">
        <v>1714</v>
      </c>
      <c r="EX9" s="475">
        <v>727</v>
      </c>
      <c r="EY9" s="475">
        <v>374</v>
      </c>
      <c r="EZ9" s="475">
        <v>626</v>
      </c>
      <c r="FA9" s="475" t="s">
        <v>96</v>
      </c>
      <c r="FB9" s="475">
        <v>1881</v>
      </c>
      <c r="FC9" s="475">
        <v>792</v>
      </c>
      <c r="FD9" s="475">
        <v>435</v>
      </c>
      <c r="FE9" s="475">
        <v>667</v>
      </c>
      <c r="FF9" s="475" t="s">
        <v>96</v>
      </c>
      <c r="FG9" s="475">
        <v>1937</v>
      </c>
      <c r="FH9" s="475">
        <v>783</v>
      </c>
      <c r="FI9" s="475">
        <v>469</v>
      </c>
      <c r="FJ9" s="475">
        <v>700</v>
      </c>
      <c r="FK9" s="475" t="s">
        <v>96</v>
      </c>
      <c r="FL9" s="475">
        <v>1852</v>
      </c>
      <c r="FM9" s="475">
        <v>769</v>
      </c>
      <c r="FN9" s="475">
        <v>463</v>
      </c>
      <c r="FO9" s="475">
        <v>645</v>
      </c>
      <c r="FP9" s="475" t="s">
        <v>96</v>
      </c>
      <c r="FQ9" s="483">
        <v>7384</v>
      </c>
      <c r="FR9" s="475">
        <v>3071</v>
      </c>
      <c r="FS9" s="475">
        <v>1741</v>
      </c>
      <c r="FT9" s="475">
        <v>2638</v>
      </c>
      <c r="FU9" s="475" t="s">
        <v>96</v>
      </c>
      <c r="FV9" s="475">
        <v>1667</v>
      </c>
      <c r="FW9" s="475">
        <v>751</v>
      </c>
      <c r="FX9" s="475">
        <v>357</v>
      </c>
      <c r="FY9" s="475">
        <v>567</v>
      </c>
      <c r="FZ9" s="475" t="s">
        <v>96</v>
      </c>
    </row>
    <row r="10" spans="2:182" ht="20.5">
      <c r="B10" s="476" t="s">
        <v>346</v>
      </c>
      <c r="C10" s="477">
        <v>3107</v>
      </c>
      <c r="D10" s="477">
        <v>1562</v>
      </c>
      <c r="E10" s="477">
        <v>409</v>
      </c>
      <c r="F10" s="477">
        <v>1129</v>
      </c>
      <c r="G10" s="478" t="s">
        <v>96</v>
      </c>
      <c r="H10" s="477">
        <v>3025</v>
      </c>
      <c r="I10" s="477">
        <v>1654</v>
      </c>
      <c r="J10" s="477">
        <v>437</v>
      </c>
      <c r="K10" s="477">
        <v>927</v>
      </c>
      <c r="L10" s="478" t="s">
        <v>96</v>
      </c>
      <c r="M10" s="477">
        <v>3498</v>
      </c>
      <c r="N10" s="477">
        <v>1945</v>
      </c>
      <c r="O10" s="477">
        <v>436</v>
      </c>
      <c r="P10" s="477">
        <v>1109</v>
      </c>
      <c r="Q10" s="478" t="s">
        <v>96</v>
      </c>
      <c r="R10" s="477">
        <v>3290</v>
      </c>
      <c r="S10" s="478">
        <v>1868</v>
      </c>
      <c r="T10" s="478">
        <v>426</v>
      </c>
      <c r="U10" s="478">
        <v>986</v>
      </c>
      <c r="V10" s="478" t="s">
        <v>96</v>
      </c>
      <c r="W10" s="489">
        <f t="shared" si="1"/>
        <v>12920</v>
      </c>
      <c r="X10" s="477">
        <f t="shared" si="1"/>
        <v>7029</v>
      </c>
      <c r="Y10" s="477">
        <f t="shared" si="1"/>
        <v>1708</v>
      </c>
      <c r="Z10" s="477">
        <f t="shared" si="1"/>
        <v>4151</v>
      </c>
      <c r="AA10" s="477" t="s">
        <v>96</v>
      </c>
      <c r="AB10" s="479">
        <v>2801</v>
      </c>
      <c r="AC10" s="479">
        <v>1601</v>
      </c>
      <c r="AD10" s="479">
        <v>527</v>
      </c>
      <c r="AE10" s="479">
        <v>660</v>
      </c>
      <c r="AF10" s="480" t="s">
        <v>96</v>
      </c>
      <c r="AG10" s="479">
        <v>2956</v>
      </c>
      <c r="AH10" s="479">
        <v>1415</v>
      </c>
      <c r="AI10" s="479">
        <v>633</v>
      </c>
      <c r="AJ10" s="479">
        <v>897</v>
      </c>
      <c r="AK10" s="480" t="s">
        <v>96</v>
      </c>
      <c r="AL10" s="479">
        <v>3459</v>
      </c>
      <c r="AM10" s="479">
        <v>1842</v>
      </c>
      <c r="AN10" s="479">
        <v>659</v>
      </c>
      <c r="AO10" s="479">
        <v>951</v>
      </c>
      <c r="AP10" s="480" t="s">
        <v>96</v>
      </c>
      <c r="AQ10" s="479">
        <v>3313</v>
      </c>
      <c r="AR10" s="479">
        <v>1668</v>
      </c>
      <c r="AS10" s="479">
        <v>614</v>
      </c>
      <c r="AT10" s="479">
        <v>1023</v>
      </c>
      <c r="AU10" s="480" t="s">
        <v>96</v>
      </c>
      <c r="AV10" s="484">
        <f t="shared" si="2"/>
        <v>12529</v>
      </c>
      <c r="AW10" s="479">
        <f t="shared" si="2"/>
        <v>6526</v>
      </c>
      <c r="AX10" s="479">
        <f t="shared" si="2"/>
        <v>2433</v>
      </c>
      <c r="AY10" s="479">
        <f t="shared" si="2"/>
        <v>3531</v>
      </c>
      <c r="AZ10" s="480" t="s">
        <v>96</v>
      </c>
      <c r="BA10" s="479">
        <v>3063</v>
      </c>
      <c r="BB10" s="479">
        <v>1684</v>
      </c>
      <c r="BC10" s="479">
        <v>590</v>
      </c>
      <c r="BD10" s="479">
        <v>780</v>
      </c>
      <c r="BE10" s="480" t="s">
        <v>96</v>
      </c>
      <c r="BF10" s="479">
        <v>3888</v>
      </c>
      <c r="BG10" s="479">
        <v>1912</v>
      </c>
      <c r="BH10" s="479">
        <v>878</v>
      </c>
      <c r="BI10" s="479">
        <v>1086</v>
      </c>
      <c r="BJ10" s="479"/>
      <c r="BK10" s="480">
        <v>3928</v>
      </c>
      <c r="BL10" s="480">
        <v>1966</v>
      </c>
      <c r="BM10" s="480">
        <v>906</v>
      </c>
      <c r="BN10" s="480">
        <v>1047</v>
      </c>
      <c r="BO10" s="480" t="s">
        <v>96</v>
      </c>
      <c r="BP10" s="480">
        <v>3765</v>
      </c>
      <c r="BQ10" s="480">
        <v>1889</v>
      </c>
      <c r="BR10" s="480">
        <v>795</v>
      </c>
      <c r="BS10" s="480">
        <v>1067</v>
      </c>
      <c r="BT10" s="480" t="s">
        <v>96</v>
      </c>
      <c r="BU10" s="484">
        <f t="shared" si="3"/>
        <v>14644</v>
      </c>
      <c r="BV10" s="480">
        <f>BB10+BG10+BL10+BQ10</f>
        <v>7451</v>
      </c>
      <c r="BW10" s="480">
        <f t="shared" si="4"/>
        <v>3169</v>
      </c>
      <c r="BX10" s="480">
        <f>BD10+BI10+BN10+BS10</f>
        <v>3980</v>
      </c>
      <c r="BY10" s="480" t="s">
        <v>96</v>
      </c>
      <c r="BZ10" s="480">
        <v>3393</v>
      </c>
      <c r="CA10" s="480">
        <v>1659</v>
      </c>
      <c r="CB10" s="480">
        <v>697</v>
      </c>
      <c r="CC10" s="480">
        <v>1021</v>
      </c>
      <c r="CD10" s="480" t="s">
        <v>96</v>
      </c>
      <c r="CE10" s="480">
        <v>3277</v>
      </c>
      <c r="CF10" s="480">
        <v>1749</v>
      </c>
      <c r="CG10" s="480">
        <v>531</v>
      </c>
      <c r="CH10" s="480">
        <v>987</v>
      </c>
      <c r="CI10" s="480" t="s">
        <v>96</v>
      </c>
      <c r="CJ10" s="480">
        <v>3586</v>
      </c>
      <c r="CK10" s="480">
        <v>1940</v>
      </c>
      <c r="CL10" s="480">
        <v>549</v>
      </c>
      <c r="CM10" s="480">
        <v>1086</v>
      </c>
      <c r="CN10" s="480" t="s">
        <v>96</v>
      </c>
      <c r="CO10" s="480">
        <v>3987</v>
      </c>
      <c r="CP10" s="480">
        <v>1870</v>
      </c>
      <c r="CQ10" s="480">
        <v>961</v>
      </c>
      <c r="CR10" s="480">
        <v>1143</v>
      </c>
      <c r="CS10" s="480" t="s">
        <v>96</v>
      </c>
      <c r="CT10" s="484">
        <f t="shared" si="0"/>
        <v>14243</v>
      </c>
      <c r="CU10" s="480">
        <f t="shared" si="0"/>
        <v>7218</v>
      </c>
      <c r="CV10" s="480">
        <f t="shared" si="0"/>
        <v>2738</v>
      </c>
      <c r="CW10" s="480">
        <f t="shared" si="0"/>
        <v>4237</v>
      </c>
      <c r="CX10" s="480" t="s">
        <v>96</v>
      </c>
      <c r="CY10" s="480">
        <v>3622</v>
      </c>
      <c r="CZ10" s="480">
        <v>1709</v>
      </c>
      <c r="DA10" s="480">
        <v>919</v>
      </c>
      <c r="DB10" s="480">
        <v>980</v>
      </c>
      <c r="DC10" s="480" t="s">
        <v>96</v>
      </c>
      <c r="DD10" s="480">
        <v>3568</v>
      </c>
      <c r="DE10" s="480">
        <v>1498</v>
      </c>
      <c r="DF10" s="480">
        <v>1005</v>
      </c>
      <c r="DG10" s="480">
        <v>1076</v>
      </c>
      <c r="DH10" s="480" t="s">
        <v>96</v>
      </c>
      <c r="DI10" s="480">
        <v>4212</v>
      </c>
      <c r="DJ10" s="480">
        <v>2021</v>
      </c>
      <c r="DK10" s="480">
        <v>1001</v>
      </c>
      <c r="DL10" s="480">
        <v>1188</v>
      </c>
      <c r="DM10" s="480" t="s">
        <v>96</v>
      </c>
      <c r="DN10" s="480">
        <v>4004</v>
      </c>
      <c r="DO10" s="480">
        <v>2101</v>
      </c>
      <c r="DP10" s="480">
        <v>745</v>
      </c>
      <c r="DQ10" s="480">
        <v>1188</v>
      </c>
      <c r="DR10" s="480" t="s">
        <v>96</v>
      </c>
      <c r="DS10" s="484">
        <v>15406</v>
      </c>
      <c r="DT10" s="480">
        <v>7329</v>
      </c>
      <c r="DU10" s="480">
        <v>3670</v>
      </c>
      <c r="DV10" s="480">
        <v>4432</v>
      </c>
      <c r="DW10" s="480" t="s">
        <v>96</v>
      </c>
      <c r="DX10" s="480">
        <v>3971</v>
      </c>
      <c r="DY10" s="480">
        <v>2031</v>
      </c>
      <c r="DZ10" s="480">
        <v>884</v>
      </c>
      <c r="EA10" s="480">
        <v>1045</v>
      </c>
      <c r="EB10" s="480" t="s">
        <v>96</v>
      </c>
      <c r="EC10" s="480">
        <v>3595</v>
      </c>
      <c r="ED10" s="480">
        <v>1855</v>
      </c>
      <c r="EE10" s="480">
        <v>769</v>
      </c>
      <c r="EF10" s="480">
        <v>982</v>
      </c>
      <c r="EG10" s="480" t="s">
        <v>96</v>
      </c>
      <c r="EH10" s="480">
        <v>4136</v>
      </c>
      <c r="EI10" s="480">
        <v>1918</v>
      </c>
      <c r="EJ10" s="480">
        <v>996</v>
      </c>
      <c r="EK10" s="480">
        <v>1212</v>
      </c>
      <c r="EL10" s="480" t="s">
        <v>96</v>
      </c>
      <c r="EM10" s="480">
        <v>4114</v>
      </c>
      <c r="EN10" s="480">
        <v>1926</v>
      </c>
      <c r="EO10" s="480">
        <v>998</v>
      </c>
      <c r="EP10" s="480">
        <v>1171</v>
      </c>
      <c r="EQ10" s="480" t="s">
        <v>96</v>
      </c>
      <c r="ER10" s="484">
        <v>15816</v>
      </c>
      <c r="ES10" s="480">
        <v>7730</v>
      </c>
      <c r="ET10" s="480">
        <v>3647</v>
      </c>
      <c r="EU10" s="480">
        <v>4410</v>
      </c>
      <c r="EV10" s="480" t="s">
        <v>96</v>
      </c>
      <c r="EW10" s="480">
        <v>3867</v>
      </c>
      <c r="EX10" s="480">
        <v>2009</v>
      </c>
      <c r="EY10" s="480">
        <v>866</v>
      </c>
      <c r="EZ10" s="480">
        <v>986</v>
      </c>
      <c r="FA10" s="480" t="s">
        <v>96</v>
      </c>
      <c r="FB10" s="480">
        <v>4077</v>
      </c>
      <c r="FC10" s="480">
        <v>2056</v>
      </c>
      <c r="FD10" s="480">
        <v>904</v>
      </c>
      <c r="FE10" s="480">
        <v>1114</v>
      </c>
      <c r="FF10" s="480" t="s">
        <v>96</v>
      </c>
      <c r="FG10" s="480">
        <v>4285</v>
      </c>
      <c r="FH10" s="480">
        <v>2063</v>
      </c>
      <c r="FI10" s="480">
        <v>1049</v>
      </c>
      <c r="FJ10" s="480">
        <v>1158</v>
      </c>
      <c r="FK10" s="480" t="s">
        <v>96</v>
      </c>
      <c r="FL10" s="480">
        <v>4060</v>
      </c>
      <c r="FM10" s="480">
        <v>2004</v>
      </c>
      <c r="FN10" s="480">
        <v>976</v>
      </c>
      <c r="FO10" s="480">
        <v>1069</v>
      </c>
      <c r="FP10" s="480" t="s">
        <v>96</v>
      </c>
      <c r="FQ10" s="484">
        <v>16289</v>
      </c>
      <c r="FR10" s="480">
        <v>8132</v>
      </c>
      <c r="FS10" s="480">
        <v>3795</v>
      </c>
      <c r="FT10" s="480">
        <v>4327</v>
      </c>
      <c r="FU10" s="480" t="s">
        <v>96</v>
      </c>
      <c r="FV10" s="480">
        <v>3675</v>
      </c>
      <c r="FW10" s="480">
        <v>1944</v>
      </c>
      <c r="FX10" s="480">
        <v>813</v>
      </c>
      <c r="FY10" s="480">
        <v>898</v>
      </c>
      <c r="FZ10" s="480" t="s">
        <v>96</v>
      </c>
    </row>
    <row r="11" spans="2:182" ht="20.5">
      <c r="B11" s="476" t="s">
        <v>347</v>
      </c>
      <c r="C11" s="477">
        <v>1121</v>
      </c>
      <c r="D11" s="477">
        <v>444</v>
      </c>
      <c r="E11" s="477">
        <v>69</v>
      </c>
      <c r="F11" s="477">
        <v>508</v>
      </c>
      <c r="G11" s="478" t="s">
        <v>96</v>
      </c>
      <c r="H11" s="477">
        <v>1165</v>
      </c>
      <c r="I11" s="477">
        <v>398</v>
      </c>
      <c r="J11" s="477">
        <v>95</v>
      </c>
      <c r="K11" s="477">
        <v>420</v>
      </c>
      <c r="L11" s="478" t="s">
        <v>96</v>
      </c>
      <c r="M11" s="477">
        <v>1363</v>
      </c>
      <c r="N11" s="477">
        <v>381</v>
      </c>
      <c r="O11" s="477">
        <v>101</v>
      </c>
      <c r="P11" s="477">
        <v>489</v>
      </c>
      <c r="Q11" s="478" t="s">
        <v>96</v>
      </c>
      <c r="R11" s="477">
        <v>1207</v>
      </c>
      <c r="S11" s="478">
        <v>381</v>
      </c>
      <c r="T11" s="478">
        <v>92</v>
      </c>
      <c r="U11" s="478">
        <v>451</v>
      </c>
      <c r="V11" s="478" t="s">
        <v>96</v>
      </c>
      <c r="W11" s="489">
        <f t="shared" si="1"/>
        <v>4856</v>
      </c>
      <c r="X11" s="477">
        <f t="shared" si="1"/>
        <v>1604</v>
      </c>
      <c r="Y11" s="477">
        <f t="shared" si="1"/>
        <v>357</v>
      </c>
      <c r="Z11" s="477">
        <f t="shared" si="1"/>
        <v>1868</v>
      </c>
      <c r="AA11" s="477" t="s">
        <v>96</v>
      </c>
      <c r="AB11" s="479">
        <v>877</v>
      </c>
      <c r="AC11" s="479">
        <v>434</v>
      </c>
      <c r="AD11" s="479">
        <v>76</v>
      </c>
      <c r="AE11" s="479">
        <v>267</v>
      </c>
      <c r="AF11" s="480" t="s">
        <v>96</v>
      </c>
      <c r="AG11" s="479">
        <v>1074</v>
      </c>
      <c r="AH11" s="479">
        <v>343</v>
      </c>
      <c r="AI11" s="479">
        <v>104</v>
      </c>
      <c r="AJ11" s="479">
        <v>392</v>
      </c>
      <c r="AK11" s="480" t="s">
        <v>96</v>
      </c>
      <c r="AL11" s="479">
        <v>1362</v>
      </c>
      <c r="AM11" s="479">
        <v>443</v>
      </c>
      <c r="AN11" s="479">
        <v>133</v>
      </c>
      <c r="AO11" s="479">
        <v>397</v>
      </c>
      <c r="AP11" s="480" t="s">
        <v>96</v>
      </c>
      <c r="AQ11" s="479">
        <v>1203</v>
      </c>
      <c r="AR11" s="479">
        <v>390</v>
      </c>
      <c r="AS11" s="479">
        <v>104</v>
      </c>
      <c r="AT11" s="479">
        <v>439</v>
      </c>
      <c r="AU11" s="480" t="s">
        <v>96</v>
      </c>
      <c r="AV11" s="484">
        <f t="shared" si="2"/>
        <v>4516</v>
      </c>
      <c r="AW11" s="479">
        <f t="shared" si="2"/>
        <v>1610</v>
      </c>
      <c r="AX11" s="479">
        <f t="shared" si="2"/>
        <v>417</v>
      </c>
      <c r="AY11" s="479">
        <f t="shared" si="2"/>
        <v>1495</v>
      </c>
      <c r="AZ11" s="480" t="s">
        <v>96</v>
      </c>
      <c r="BA11" s="479">
        <v>961</v>
      </c>
      <c r="BB11" s="479">
        <v>509</v>
      </c>
      <c r="BC11" s="479">
        <v>99</v>
      </c>
      <c r="BD11" s="479">
        <v>320</v>
      </c>
      <c r="BE11" s="480" t="s">
        <v>96</v>
      </c>
      <c r="BF11" s="479">
        <v>1244</v>
      </c>
      <c r="BG11" s="479">
        <v>644</v>
      </c>
      <c r="BH11" s="479">
        <v>174</v>
      </c>
      <c r="BI11" s="479">
        <v>448</v>
      </c>
      <c r="BJ11" s="479"/>
      <c r="BK11" s="480">
        <v>1243</v>
      </c>
      <c r="BL11" s="480">
        <v>667</v>
      </c>
      <c r="BM11" s="480">
        <v>159</v>
      </c>
      <c r="BN11" s="480">
        <v>388</v>
      </c>
      <c r="BO11" s="480" t="s">
        <v>96</v>
      </c>
      <c r="BP11" s="480">
        <v>1101</v>
      </c>
      <c r="BQ11" s="480">
        <v>519</v>
      </c>
      <c r="BR11" s="480">
        <v>108</v>
      </c>
      <c r="BS11" s="480">
        <v>448</v>
      </c>
      <c r="BT11" s="480" t="s">
        <v>96</v>
      </c>
      <c r="BU11" s="484">
        <f t="shared" si="3"/>
        <v>4549</v>
      </c>
      <c r="BV11" s="480">
        <f>BB11+BG11+BL11+BQ11</f>
        <v>2339</v>
      </c>
      <c r="BW11" s="480">
        <f t="shared" si="4"/>
        <v>540</v>
      </c>
      <c r="BX11" s="480">
        <f>BD11+BI11+BN11+BS11</f>
        <v>1604</v>
      </c>
      <c r="BY11" s="480" t="s">
        <v>96</v>
      </c>
      <c r="BZ11" s="480">
        <v>982</v>
      </c>
      <c r="CA11" s="480">
        <v>397</v>
      </c>
      <c r="CB11" s="480">
        <v>82</v>
      </c>
      <c r="CC11" s="480">
        <v>476</v>
      </c>
      <c r="CD11" s="480" t="s">
        <v>96</v>
      </c>
      <c r="CE11" s="480">
        <v>1066</v>
      </c>
      <c r="CF11" s="480">
        <v>540</v>
      </c>
      <c r="CG11" s="480">
        <v>92</v>
      </c>
      <c r="CH11" s="480">
        <v>417</v>
      </c>
      <c r="CI11" s="480" t="s">
        <v>96</v>
      </c>
      <c r="CJ11" s="480">
        <v>1345</v>
      </c>
      <c r="CK11" s="480">
        <v>672</v>
      </c>
      <c r="CL11" s="480">
        <v>118</v>
      </c>
      <c r="CM11" s="480">
        <v>513</v>
      </c>
      <c r="CN11" s="480" t="s">
        <v>96</v>
      </c>
      <c r="CO11" s="480">
        <v>1154</v>
      </c>
      <c r="CP11" s="480">
        <v>424</v>
      </c>
      <c r="CQ11" s="480">
        <v>169</v>
      </c>
      <c r="CR11" s="480">
        <v>528</v>
      </c>
      <c r="CS11" s="480" t="s">
        <v>96</v>
      </c>
      <c r="CT11" s="484">
        <f t="shared" si="0"/>
        <v>4547</v>
      </c>
      <c r="CU11" s="480">
        <f t="shared" si="0"/>
        <v>2033</v>
      </c>
      <c r="CV11" s="480">
        <f t="shared" si="0"/>
        <v>461</v>
      </c>
      <c r="CW11" s="480">
        <f t="shared" si="0"/>
        <v>1934</v>
      </c>
      <c r="CX11" s="480" t="s">
        <v>96</v>
      </c>
      <c r="CY11" s="480">
        <v>1084</v>
      </c>
      <c r="CZ11" s="480">
        <v>498</v>
      </c>
      <c r="DA11" s="480">
        <v>145</v>
      </c>
      <c r="DB11" s="480">
        <v>436</v>
      </c>
      <c r="DC11" s="480" t="s">
        <v>96</v>
      </c>
      <c r="DD11" s="480">
        <v>1072</v>
      </c>
      <c r="DE11" s="480">
        <v>471</v>
      </c>
      <c r="DF11" s="480">
        <v>194</v>
      </c>
      <c r="DG11" s="480">
        <v>405</v>
      </c>
      <c r="DH11" s="480" t="s">
        <v>96</v>
      </c>
      <c r="DI11" s="480">
        <v>1398</v>
      </c>
      <c r="DJ11" s="480">
        <v>669</v>
      </c>
      <c r="DK11" s="480">
        <v>212</v>
      </c>
      <c r="DL11" s="480">
        <v>508</v>
      </c>
      <c r="DM11" s="480" t="s">
        <v>96</v>
      </c>
      <c r="DN11" s="480">
        <v>1333</v>
      </c>
      <c r="DO11" s="480">
        <v>654</v>
      </c>
      <c r="DP11" s="480">
        <v>172</v>
      </c>
      <c r="DQ11" s="480">
        <v>492</v>
      </c>
      <c r="DR11" s="480" t="s">
        <v>96</v>
      </c>
      <c r="DS11" s="484">
        <v>4887</v>
      </c>
      <c r="DT11" s="480">
        <v>2292</v>
      </c>
      <c r="DU11" s="480">
        <v>723</v>
      </c>
      <c r="DV11" s="480">
        <v>1841</v>
      </c>
      <c r="DW11" s="480" t="s">
        <v>96</v>
      </c>
      <c r="DX11" s="480">
        <v>1095</v>
      </c>
      <c r="DY11" s="480">
        <v>487</v>
      </c>
      <c r="DZ11" s="480">
        <v>144</v>
      </c>
      <c r="EA11" s="480">
        <v>462</v>
      </c>
      <c r="EB11" s="480" t="s">
        <v>96</v>
      </c>
      <c r="EC11" s="480">
        <v>1213</v>
      </c>
      <c r="ED11" s="480">
        <v>629</v>
      </c>
      <c r="EE11" s="480">
        <v>195</v>
      </c>
      <c r="EF11" s="480">
        <v>385</v>
      </c>
      <c r="EG11" s="480" t="s">
        <v>96</v>
      </c>
      <c r="EH11" s="480">
        <v>1341</v>
      </c>
      <c r="EI11" s="480">
        <v>638</v>
      </c>
      <c r="EJ11" s="480">
        <v>192</v>
      </c>
      <c r="EK11" s="480">
        <v>514</v>
      </c>
      <c r="EL11" s="480" t="s">
        <v>96</v>
      </c>
      <c r="EM11" s="480">
        <v>1325</v>
      </c>
      <c r="EN11" s="480">
        <v>646</v>
      </c>
      <c r="EO11" s="480">
        <v>171</v>
      </c>
      <c r="EP11" s="480">
        <v>511</v>
      </c>
      <c r="EQ11" s="480" t="s">
        <v>96</v>
      </c>
      <c r="ER11" s="484">
        <v>4974</v>
      </c>
      <c r="ES11" s="480">
        <v>2400</v>
      </c>
      <c r="ET11" s="480">
        <v>702</v>
      </c>
      <c r="EU11" s="480">
        <v>1872</v>
      </c>
      <c r="EV11" s="480" t="s">
        <v>96</v>
      </c>
      <c r="EW11" s="480">
        <v>1060</v>
      </c>
      <c r="EX11" s="480">
        <v>487</v>
      </c>
      <c r="EY11" s="480">
        <v>152</v>
      </c>
      <c r="EZ11" s="480">
        <v>418</v>
      </c>
      <c r="FA11" s="480" t="s">
        <v>96</v>
      </c>
      <c r="FB11" s="480">
        <v>1138</v>
      </c>
      <c r="FC11" s="480">
        <v>482</v>
      </c>
      <c r="FD11" s="480">
        <v>164</v>
      </c>
      <c r="FE11" s="480">
        <v>492</v>
      </c>
      <c r="FF11" s="480" t="s">
        <v>96</v>
      </c>
      <c r="FG11" s="480">
        <v>1303</v>
      </c>
      <c r="FH11" s="480">
        <v>556</v>
      </c>
      <c r="FI11" s="480">
        <v>198</v>
      </c>
      <c r="FJ11" s="480">
        <v>539</v>
      </c>
      <c r="FK11" s="480" t="s">
        <v>96</v>
      </c>
      <c r="FL11" s="480">
        <v>1224</v>
      </c>
      <c r="FM11" s="480">
        <v>625</v>
      </c>
      <c r="FN11" s="480">
        <v>168</v>
      </c>
      <c r="FO11" s="480">
        <v>430</v>
      </c>
      <c r="FP11" s="480" t="s">
        <v>96</v>
      </c>
      <c r="FQ11" s="484">
        <v>4725</v>
      </c>
      <c r="FR11" s="480">
        <v>2150</v>
      </c>
      <c r="FS11" s="480">
        <v>682</v>
      </c>
      <c r="FT11" s="480">
        <v>1879</v>
      </c>
      <c r="FU11" s="480" t="s">
        <v>96</v>
      </c>
      <c r="FV11" s="480">
        <v>917</v>
      </c>
      <c r="FW11" s="480">
        <v>428</v>
      </c>
      <c r="FX11" s="480">
        <v>121</v>
      </c>
      <c r="FY11" s="480">
        <v>372</v>
      </c>
      <c r="FZ11" s="480" t="s">
        <v>96</v>
      </c>
    </row>
    <row r="12" spans="2:182" ht="20.5">
      <c r="B12" s="471" t="s">
        <v>348</v>
      </c>
      <c r="C12" s="472">
        <v>213</v>
      </c>
      <c r="D12" s="473">
        <v>218</v>
      </c>
      <c r="E12" s="473">
        <v>41</v>
      </c>
      <c r="F12" s="473" t="s">
        <v>96</v>
      </c>
      <c r="G12" s="473" t="s">
        <v>96</v>
      </c>
      <c r="H12" s="472">
        <v>194</v>
      </c>
      <c r="I12" s="473">
        <v>210</v>
      </c>
      <c r="J12" s="473">
        <v>28</v>
      </c>
      <c r="K12" s="473" t="s">
        <v>96</v>
      </c>
      <c r="L12" s="473" t="s">
        <v>96</v>
      </c>
      <c r="M12" s="472">
        <v>198</v>
      </c>
      <c r="N12" s="473">
        <v>215</v>
      </c>
      <c r="O12" s="473">
        <v>27</v>
      </c>
      <c r="P12" s="473" t="s">
        <v>96</v>
      </c>
      <c r="Q12" s="473" t="s">
        <v>96</v>
      </c>
      <c r="R12" s="472">
        <v>194</v>
      </c>
      <c r="S12" s="473">
        <v>195</v>
      </c>
      <c r="T12" s="473">
        <v>43</v>
      </c>
      <c r="U12" s="473" t="s">
        <v>96</v>
      </c>
      <c r="V12" s="473" t="s">
        <v>96</v>
      </c>
      <c r="W12" s="488">
        <f t="shared" si="1"/>
        <v>799</v>
      </c>
      <c r="X12" s="472">
        <f t="shared" si="1"/>
        <v>838</v>
      </c>
      <c r="Y12" s="472">
        <f t="shared" si="1"/>
        <v>139</v>
      </c>
      <c r="Z12" s="472" t="s">
        <v>96</v>
      </c>
      <c r="AA12" s="472" t="s">
        <v>96</v>
      </c>
      <c r="AB12" s="475">
        <v>215</v>
      </c>
      <c r="AC12" s="475">
        <v>215</v>
      </c>
      <c r="AD12" s="475">
        <v>51</v>
      </c>
      <c r="AE12" s="475" t="s">
        <v>96</v>
      </c>
      <c r="AF12" s="475" t="s">
        <v>96</v>
      </c>
      <c r="AG12" s="475">
        <v>205</v>
      </c>
      <c r="AH12" s="475">
        <v>200</v>
      </c>
      <c r="AI12" s="475">
        <v>47</v>
      </c>
      <c r="AJ12" s="475" t="s">
        <v>96</v>
      </c>
      <c r="AK12" s="475" t="s">
        <v>96</v>
      </c>
      <c r="AL12" s="475">
        <v>182</v>
      </c>
      <c r="AM12" s="475">
        <v>181</v>
      </c>
      <c r="AN12" s="475">
        <v>45</v>
      </c>
      <c r="AO12" s="475" t="s">
        <v>96</v>
      </c>
      <c r="AP12" s="475" t="s">
        <v>96</v>
      </c>
      <c r="AQ12" s="475">
        <v>217</v>
      </c>
      <c r="AR12" s="475">
        <v>216</v>
      </c>
      <c r="AS12" s="475">
        <v>46</v>
      </c>
      <c r="AT12" s="475" t="s">
        <v>96</v>
      </c>
      <c r="AU12" s="475" t="s">
        <v>96</v>
      </c>
      <c r="AV12" s="485">
        <f t="shared" si="2"/>
        <v>819</v>
      </c>
      <c r="AW12" s="475">
        <f t="shared" si="2"/>
        <v>812</v>
      </c>
      <c r="AX12" s="475">
        <f t="shared" si="2"/>
        <v>189</v>
      </c>
      <c r="AY12" s="475" t="s">
        <v>96</v>
      </c>
      <c r="AZ12" s="480" t="s">
        <v>96</v>
      </c>
      <c r="BA12" s="475">
        <v>230</v>
      </c>
      <c r="BB12" s="475">
        <v>236</v>
      </c>
      <c r="BC12" s="475">
        <v>46</v>
      </c>
      <c r="BD12" s="475" t="s">
        <v>96</v>
      </c>
      <c r="BE12" s="475" t="s">
        <v>96</v>
      </c>
      <c r="BF12" s="475">
        <v>247</v>
      </c>
      <c r="BG12" s="475">
        <v>241</v>
      </c>
      <c r="BH12" s="475">
        <v>58</v>
      </c>
      <c r="BI12" s="475" t="s">
        <v>96</v>
      </c>
      <c r="BJ12" s="475"/>
      <c r="BK12" s="475">
        <v>156</v>
      </c>
      <c r="BL12" s="475">
        <v>218</v>
      </c>
      <c r="BM12" s="475">
        <v>18</v>
      </c>
      <c r="BN12" s="475" t="s">
        <v>96</v>
      </c>
      <c r="BO12" s="475" t="s">
        <v>96</v>
      </c>
      <c r="BP12" s="475">
        <v>203</v>
      </c>
      <c r="BQ12" s="475">
        <v>241</v>
      </c>
      <c r="BR12" s="475">
        <v>2</v>
      </c>
      <c r="BS12" s="475" t="s">
        <v>96</v>
      </c>
      <c r="BT12" s="475" t="s">
        <v>96</v>
      </c>
      <c r="BU12" s="485">
        <f t="shared" si="3"/>
        <v>836</v>
      </c>
      <c r="BV12" s="475">
        <f>BB12+BG12+BL12+BQ12</f>
        <v>936</v>
      </c>
      <c r="BW12" s="475">
        <f t="shared" si="4"/>
        <v>124</v>
      </c>
      <c r="BX12" s="475" t="s">
        <v>96</v>
      </c>
      <c r="BY12" s="475" t="s">
        <v>96</v>
      </c>
      <c r="BZ12" s="475">
        <v>204</v>
      </c>
      <c r="CA12" s="475">
        <v>240</v>
      </c>
      <c r="CB12" s="475">
        <v>1</v>
      </c>
      <c r="CC12" s="475" t="s">
        <v>96</v>
      </c>
      <c r="CD12" s="475" t="s">
        <v>96</v>
      </c>
      <c r="CE12" s="475">
        <v>181</v>
      </c>
      <c r="CF12" s="475">
        <v>229</v>
      </c>
      <c r="CG12" s="475">
        <v>1</v>
      </c>
      <c r="CH12" s="475" t="s">
        <v>96</v>
      </c>
      <c r="CI12" s="475" t="s">
        <v>96</v>
      </c>
      <c r="CJ12" s="475">
        <v>151</v>
      </c>
      <c r="CK12" s="475">
        <v>188</v>
      </c>
      <c r="CL12" s="475" t="s">
        <v>96</v>
      </c>
      <c r="CM12" s="475" t="s">
        <v>96</v>
      </c>
      <c r="CN12" s="475" t="s">
        <v>96</v>
      </c>
      <c r="CO12" s="475">
        <v>144</v>
      </c>
      <c r="CP12" s="475">
        <v>125</v>
      </c>
      <c r="CQ12" s="475">
        <v>48</v>
      </c>
      <c r="CR12" s="475" t="s">
        <v>96</v>
      </c>
      <c r="CS12" s="475" t="s">
        <v>96</v>
      </c>
      <c r="CT12" s="485">
        <f>BZ12+CE12+CJ12+CO12</f>
        <v>680</v>
      </c>
      <c r="CU12" s="475">
        <f>CA12+CF12+CK12+CP12</f>
        <v>782</v>
      </c>
      <c r="CV12" s="480">
        <f>CB12+CG12+CQ12</f>
        <v>50</v>
      </c>
      <c r="CW12" s="480" t="s">
        <v>96</v>
      </c>
      <c r="CX12" s="480" t="s">
        <v>96</v>
      </c>
      <c r="CY12" s="475">
        <v>207</v>
      </c>
      <c r="CZ12" s="475">
        <v>211</v>
      </c>
      <c r="DA12" s="475">
        <v>17</v>
      </c>
      <c r="DB12" s="475" t="s">
        <v>96</v>
      </c>
      <c r="DC12" s="475" t="s">
        <v>96</v>
      </c>
      <c r="DD12" s="475">
        <v>226</v>
      </c>
      <c r="DE12" s="475">
        <v>196</v>
      </c>
      <c r="DF12" s="475">
        <v>47</v>
      </c>
      <c r="DG12" s="475" t="s">
        <v>96</v>
      </c>
      <c r="DH12" s="475" t="s">
        <v>96</v>
      </c>
      <c r="DI12" s="475">
        <v>247</v>
      </c>
      <c r="DJ12" s="475">
        <v>223</v>
      </c>
      <c r="DK12" s="475">
        <v>52</v>
      </c>
      <c r="DL12" s="475" t="s">
        <v>96</v>
      </c>
      <c r="DM12" s="475" t="s">
        <v>96</v>
      </c>
      <c r="DN12" s="475">
        <v>212</v>
      </c>
      <c r="DO12" s="475">
        <v>193</v>
      </c>
      <c r="DP12" s="475">
        <v>41</v>
      </c>
      <c r="DQ12" s="475" t="s">
        <v>96</v>
      </c>
      <c r="DR12" s="475" t="s">
        <v>96</v>
      </c>
      <c r="DS12" s="485">
        <v>892</v>
      </c>
      <c r="DT12" s="475">
        <v>823</v>
      </c>
      <c r="DU12" s="480">
        <v>157</v>
      </c>
      <c r="DV12" s="480" t="s">
        <v>96</v>
      </c>
      <c r="DW12" s="480" t="s">
        <v>96</v>
      </c>
      <c r="DX12" s="475">
        <v>256</v>
      </c>
      <c r="DY12" s="475">
        <v>227</v>
      </c>
      <c r="DZ12" s="475">
        <v>57</v>
      </c>
      <c r="EA12" s="475" t="s">
        <v>96</v>
      </c>
      <c r="EB12" s="475" t="s">
        <v>96</v>
      </c>
      <c r="EC12" s="475">
        <v>215</v>
      </c>
      <c r="ED12" s="475">
        <v>190</v>
      </c>
      <c r="EE12" s="475">
        <v>44</v>
      </c>
      <c r="EF12" s="475" t="s">
        <v>96</v>
      </c>
      <c r="EG12" s="475" t="s">
        <v>96</v>
      </c>
      <c r="EH12" s="475">
        <v>221</v>
      </c>
      <c r="EI12" s="475">
        <v>212</v>
      </c>
      <c r="EJ12" s="475">
        <v>35</v>
      </c>
      <c r="EK12" s="475" t="s">
        <v>96</v>
      </c>
      <c r="EL12" s="475" t="s">
        <v>96</v>
      </c>
      <c r="EM12" s="475">
        <v>181</v>
      </c>
      <c r="EN12" s="475">
        <v>150</v>
      </c>
      <c r="EO12" s="475">
        <v>45</v>
      </c>
      <c r="EP12" s="475" t="s">
        <v>96</v>
      </c>
      <c r="EQ12" s="475" t="s">
        <v>96</v>
      </c>
      <c r="ER12" s="485">
        <v>873</v>
      </c>
      <c r="ES12" s="475">
        <v>779</v>
      </c>
      <c r="ET12" s="480">
        <v>181</v>
      </c>
      <c r="EU12" s="480" t="s">
        <v>96</v>
      </c>
      <c r="EV12" s="480" t="s">
        <v>96</v>
      </c>
      <c r="EW12" s="475">
        <v>253</v>
      </c>
      <c r="EX12" s="475">
        <v>236</v>
      </c>
      <c r="EY12" s="475">
        <v>43</v>
      </c>
      <c r="EZ12" s="475" t="s">
        <v>96</v>
      </c>
      <c r="FA12" s="475" t="s">
        <v>96</v>
      </c>
      <c r="FB12" s="475">
        <v>284</v>
      </c>
      <c r="FC12" s="475">
        <v>252</v>
      </c>
      <c r="FD12" s="475">
        <v>49</v>
      </c>
      <c r="FE12" s="475">
        <v>13</v>
      </c>
      <c r="FF12" s="475" t="s">
        <v>96</v>
      </c>
      <c r="FG12" s="475">
        <v>266</v>
      </c>
      <c r="FH12" s="475">
        <v>222</v>
      </c>
      <c r="FI12" s="475">
        <v>49</v>
      </c>
      <c r="FJ12" s="475">
        <v>19</v>
      </c>
      <c r="FK12" s="475" t="s">
        <v>96</v>
      </c>
      <c r="FL12" s="475">
        <v>241</v>
      </c>
      <c r="FM12" s="475">
        <v>207</v>
      </c>
      <c r="FN12" s="475">
        <v>22</v>
      </c>
      <c r="FO12" s="475">
        <v>17</v>
      </c>
      <c r="FP12" s="475" t="s">
        <v>96</v>
      </c>
      <c r="FQ12" s="485">
        <v>1044</v>
      </c>
      <c r="FR12" s="475">
        <v>917</v>
      </c>
      <c r="FS12" s="475">
        <v>163</v>
      </c>
      <c r="FT12" s="475">
        <v>49</v>
      </c>
      <c r="FU12" s="475" t="s">
        <v>96</v>
      </c>
      <c r="FV12" s="475">
        <v>250</v>
      </c>
      <c r="FW12" s="475">
        <v>230</v>
      </c>
      <c r="FX12" s="475">
        <v>34</v>
      </c>
      <c r="FY12" s="475">
        <v>17</v>
      </c>
      <c r="FZ12" s="475" t="s">
        <v>96</v>
      </c>
    </row>
    <row r="13" spans="2:182" ht="20.5">
      <c r="B13" s="476" t="s">
        <v>349</v>
      </c>
      <c r="C13" s="477">
        <v>133</v>
      </c>
      <c r="D13" s="478" t="s">
        <v>96</v>
      </c>
      <c r="E13" s="478">
        <v>133</v>
      </c>
      <c r="F13" s="478" t="s">
        <v>96</v>
      </c>
      <c r="G13" s="478" t="s">
        <v>96</v>
      </c>
      <c r="H13" s="477">
        <v>133</v>
      </c>
      <c r="I13" s="478" t="s">
        <v>96</v>
      </c>
      <c r="J13" s="478">
        <v>133</v>
      </c>
      <c r="K13" s="478" t="s">
        <v>96</v>
      </c>
      <c r="L13" s="478" t="s">
        <v>96</v>
      </c>
      <c r="M13" s="477">
        <v>111</v>
      </c>
      <c r="N13" s="478" t="s">
        <v>96</v>
      </c>
      <c r="O13" s="478">
        <v>112</v>
      </c>
      <c r="P13" s="478" t="s">
        <v>96</v>
      </c>
      <c r="Q13" s="478" t="s">
        <v>96</v>
      </c>
      <c r="R13" s="477">
        <v>143</v>
      </c>
      <c r="S13" s="478" t="s">
        <v>96</v>
      </c>
      <c r="T13" s="478">
        <v>142</v>
      </c>
      <c r="U13" s="478" t="s">
        <v>96</v>
      </c>
      <c r="V13" s="478" t="s">
        <v>96</v>
      </c>
      <c r="W13" s="489">
        <f t="shared" si="1"/>
        <v>520</v>
      </c>
      <c r="X13" s="477" t="s">
        <v>96</v>
      </c>
      <c r="Y13" s="477">
        <f t="shared" si="1"/>
        <v>520</v>
      </c>
      <c r="Z13" s="477" t="s">
        <v>96</v>
      </c>
      <c r="AA13" s="477" t="s">
        <v>96</v>
      </c>
      <c r="AB13" s="480">
        <v>146</v>
      </c>
      <c r="AC13" s="480" t="s">
        <v>96</v>
      </c>
      <c r="AD13" s="480">
        <v>146</v>
      </c>
      <c r="AE13" s="480" t="s">
        <v>96</v>
      </c>
      <c r="AF13" s="480" t="s">
        <v>96</v>
      </c>
      <c r="AG13" s="480">
        <v>142</v>
      </c>
      <c r="AH13" s="480" t="s">
        <v>96</v>
      </c>
      <c r="AI13" s="480">
        <v>142</v>
      </c>
      <c r="AJ13" s="480" t="s">
        <v>96</v>
      </c>
      <c r="AK13" s="480" t="s">
        <v>96</v>
      </c>
      <c r="AL13" s="480">
        <v>153</v>
      </c>
      <c r="AM13" s="480" t="s">
        <v>96</v>
      </c>
      <c r="AN13" s="480">
        <v>153</v>
      </c>
      <c r="AO13" s="480" t="s">
        <v>96</v>
      </c>
      <c r="AP13" s="480" t="s">
        <v>96</v>
      </c>
      <c r="AQ13" s="480">
        <v>155</v>
      </c>
      <c r="AR13" s="480" t="s">
        <v>96</v>
      </c>
      <c r="AS13" s="480">
        <v>155</v>
      </c>
      <c r="AT13" s="480" t="s">
        <v>96</v>
      </c>
      <c r="AU13" s="480" t="s">
        <v>96</v>
      </c>
      <c r="AV13" s="486">
        <f t="shared" si="2"/>
        <v>596</v>
      </c>
      <c r="AW13" s="480" t="s">
        <v>96</v>
      </c>
      <c r="AX13" s="480">
        <f t="shared" si="2"/>
        <v>596</v>
      </c>
      <c r="AY13" s="480" t="s">
        <v>96</v>
      </c>
      <c r="AZ13" s="480" t="s">
        <v>96</v>
      </c>
      <c r="BA13" s="480">
        <v>158</v>
      </c>
      <c r="BB13" s="480" t="s">
        <v>96</v>
      </c>
      <c r="BC13" s="480">
        <v>158</v>
      </c>
      <c r="BD13" s="480" t="s">
        <v>96</v>
      </c>
      <c r="BE13" s="480" t="s">
        <v>96</v>
      </c>
      <c r="BF13" s="480">
        <v>142</v>
      </c>
      <c r="BG13" s="480" t="s">
        <v>96</v>
      </c>
      <c r="BH13" s="480">
        <v>142</v>
      </c>
      <c r="BI13" s="480" t="s">
        <v>96</v>
      </c>
      <c r="BJ13" s="480"/>
      <c r="BK13" s="480">
        <v>83</v>
      </c>
      <c r="BL13" s="480" t="s">
        <v>96</v>
      </c>
      <c r="BM13" s="480">
        <v>83</v>
      </c>
      <c r="BN13" s="480" t="s">
        <v>96</v>
      </c>
      <c r="BO13" s="480" t="s">
        <v>96</v>
      </c>
      <c r="BP13" s="480">
        <v>56</v>
      </c>
      <c r="BQ13" s="480" t="s">
        <v>96</v>
      </c>
      <c r="BR13" s="480">
        <v>56</v>
      </c>
      <c r="BS13" s="480" t="s">
        <v>96</v>
      </c>
      <c r="BT13" s="480" t="s">
        <v>96</v>
      </c>
      <c r="BU13" s="486">
        <f t="shared" si="3"/>
        <v>439</v>
      </c>
      <c r="BV13" s="480" t="s">
        <v>96</v>
      </c>
      <c r="BW13" s="480">
        <f t="shared" si="4"/>
        <v>439</v>
      </c>
      <c r="BX13" s="480" t="s">
        <v>96</v>
      </c>
      <c r="BY13" s="480" t="s">
        <v>96</v>
      </c>
      <c r="BZ13" s="480">
        <v>66</v>
      </c>
      <c r="CA13" s="480" t="s">
        <v>96</v>
      </c>
      <c r="CB13" s="480">
        <v>66</v>
      </c>
      <c r="CC13" s="480" t="s">
        <v>96</v>
      </c>
      <c r="CD13" s="480" t="s">
        <v>96</v>
      </c>
      <c r="CE13" s="480">
        <v>49</v>
      </c>
      <c r="CF13" s="480" t="s">
        <v>96</v>
      </c>
      <c r="CG13" s="480">
        <v>49</v>
      </c>
      <c r="CH13" s="480" t="s">
        <v>96</v>
      </c>
      <c r="CI13" s="480" t="s">
        <v>96</v>
      </c>
      <c r="CJ13" s="480">
        <v>39</v>
      </c>
      <c r="CK13" s="480" t="s">
        <v>96</v>
      </c>
      <c r="CL13" s="480">
        <v>39</v>
      </c>
      <c r="CM13" s="480" t="s">
        <v>96</v>
      </c>
      <c r="CN13" s="480" t="s">
        <v>96</v>
      </c>
      <c r="CO13" s="480">
        <v>129</v>
      </c>
      <c r="CP13" s="480" t="s">
        <v>96</v>
      </c>
      <c r="CQ13" s="480">
        <v>129</v>
      </c>
      <c r="CR13" s="480" t="s">
        <v>96</v>
      </c>
      <c r="CS13" s="480" t="s">
        <v>96</v>
      </c>
      <c r="CT13" s="486">
        <f t="shared" ref="CT13:CT18" si="5">BZ13+CE13+CJ13+CO13</f>
        <v>283</v>
      </c>
      <c r="CU13" s="480" t="s">
        <v>96</v>
      </c>
      <c r="CV13" s="480">
        <f>CB13+CG13+CL13+CQ13</f>
        <v>283</v>
      </c>
      <c r="CW13" s="480" t="s">
        <v>96</v>
      </c>
      <c r="CX13" s="480" t="s">
        <v>96</v>
      </c>
      <c r="CY13" s="480">
        <v>123</v>
      </c>
      <c r="CZ13" s="480" t="s">
        <v>96</v>
      </c>
      <c r="DA13" s="480">
        <v>123</v>
      </c>
      <c r="DB13" s="480" t="s">
        <v>96</v>
      </c>
      <c r="DC13" s="480" t="s">
        <v>96</v>
      </c>
      <c r="DD13" s="480">
        <v>145</v>
      </c>
      <c r="DE13" s="480" t="s">
        <v>96</v>
      </c>
      <c r="DF13" s="480">
        <v>145</v>
      </c>
      <c r="DG13" s="480" t="s">
        <v>96</v>
      </c>
      <c r="DH13" s="480" t="s">
        <v>96</v>
      </c>
      <c r="DI13" s="480">
        <v>143</v>
      </c>
      <c r="DJ13" s="480" t="s">
        <v>96</v>
      </c>
      <c r="DK13" s="480">
        <v>143</v>
      </c>
      <c r="DL13" s="480" t="s">
        <v>96</v>
      </c>
      <c r="DM13" s="480" t="s">
        <v>96</v>
      </c>
      <c r="DN13" s="480">
        <v>154</v>
      </c>
      <c r="DO13" s="480" t="s">
        <v>96</v>
      </c>
      <c r="DP13" s="480">
        <v>154</v>
      </c>
      <c r="DQ13" s="480" t="s">
        <v>96</v>
      </c>
      <c r="DR13" s="480" t="s">
        <v>96</v>
      </c>
      <c r="DS13" s="486">
        <v>565</v>
      </c>
      <c r="DT13" s="480" t="s">
        <v>96</v>
      </c>
      <c r="DU13" s="480">
        <v>565</v>
      </c>
      <c r="DV13" s="480" t="s">
        <v>96</v>
      </c>
      <c r="DW13" s="480" t="s">
        <v>96</v>
      </c>
      <c r="DX13" s="480">
        <v>143</v>
      </c>
      <c r="DY13" s="480" t="s">
        <v>96</v>
      </c>
      <c r="DZ13" s="480">
        <v>143</v>
      </c>
      <c r="EA13" s="480" t="s">
        <v>96</v>
      </c>
      <c r="EB13" s="480" t="s">
        <v>96</v>
      </c>
      <c r="EC13" s="480">
        <v>142</v>
      </c>
      <c r="ED13" s="480" t="s">
        <v>96</v>
      </c>
      <c r="EE13" s="480">
        <v>142</v>
      </c>
      <c r="EF13" s="480" t="s">
        <v>96</v>
      </c>
      <c r="EG13" s="480" t="s">
        <v>96</v>
      </c>
      <c r="EH13" s="480">
        <v>111</v>
      </c>
      <c r="EI13" s="480" t="s">
        <v>96</v>
      </c>
      <c r="EJ13" s="480">
        <v>111</v>
      </c>
      <c r="EK13" s="480" t="s">
        <v>96</v>
      </c>
      <c r="EL13" s="480" t="s">
        <v>96</v>
      </c>
      <c r="EM13" s="480">
        <v>136</v>
      </c>
      <c r="EN13" s="480" t="s">
        <v>96</v>
      </c>
      <c r="EO13" s="480">
        <v>136</v>
      </c>
      <c r="EP13" s="480" t="s">
        <v>96</v>
      </c>
      <c r="EQ13" s="480" t="s">
        <v>96</v>
      </c>
      <c r="ER13" s="486">
        <v>532</v>
      </c>
      <c r="ES13" s="480" t="s">
        <v>96</v>
      </c>
      <c r="ET13" s="480">
        <v>532</v>
      </c>
      <c r="EU13" s="480" t="s">
        <v>96</v>
      </c>
      <c r="EV13" s="480" t="s">
        <v>96</v>
      </c>
      <c r="EW13" s="480">
        <v>146</v>
      </c>
      <c r="EX13" s="480" t="s">
        <v>96</v>
      </c>
      <c r="EY13" s="480">
        <v>146</v>
      </c>
      <c r="EZ13" s="480" t="s">
        <v>96</v>
      </c>
      <c r="FA13" s="480" t="s">
        <v>96</v>
      </c>
      <c r="FB13" s="480">
        <v>139</v>
      </c>
      <c r="FC13" s="480" t="s">
        <v>96</v>
      </c>
      <c r="FD13" s="480">
        <v>139</v>
      </c>
      <c r="FE13" s="480" t="s">
        <v>96</v>
      </c>
      <c r="FF13" s="480" t="s">
        <v>96</v>
      </c>
      <c r="FG13" s="480">
        <v>135</v>
      </c>
      <c r="FH13" s="480" t="s">
        <v>96</v>
      </c>
      <c r="FI13" s="480">
        <v>135</v>
      </c>
      <c r="FJ13" s="480" t="s">
        <v>96</v>
      </c>
      <c r="FK13" s="480" t="s">
        <v>96</v>
      </c>
      <c r="FL13" s="480">
        <v>129</v>
      </c>
      <c r="FM13" s="480" t="s">
        <v>96</v>
      </c>
      <c r="FN13" s="480">
        <v>129</v>
      </c>
      <c r="FO13" s="480" t="s">
        <v>96</v>
      </c>
      <c r="FP13" s="480" t="s">
        <v>96</v>
      </c>
      <c r="FQ13" s="486">
        <v>549</v>
      </c>
      <c r="FR13" s="480" t="s">
        <v>96</v>
      </c>
      <c r="FS13" s="480">
        <v>549</v>
      </c>
      <c r="FT13" s="480" t="s">
        <v>96</v>
      </c>
      <c r="FU13" s="480" t="s">
        <v>96</v>
      </c>
      <c r="FV13" s="480">
        <v>115</v>
      </c>
      <c r="FW13" s="480" t="s">
        <v>96</v>
      </c>
      <c r="FX13" s="480">
        <v>115</v>
      </c>
      <c r="FY13" s="480" t="s">
        <v>96</v>
      </c>
      <c r="FZ13" s="480" t="s">
        <v>96</v>
      </c>
    </row>
    <row r="14" spans="2:182" ht="20.5">
      <c r="B14" s="476" t="s">
        <v>350</v>
      </c>
      <c r="C14" s="477">
        <v>102</v>
      </c>
      <c r="D14" s="478">
        <v>49</v>
      </c>
      <c r="E14" s="478">
        <v>52</v>
      </c>
      <c r="F14" s="478" t="s">
        <v>96</v>
      </c>
      <c r="G14" s="478" t="s">
        <v>96</v>
      </c>
      <c r="H14" s="477">
        <v>92</v>
      </c>
      <c r="I14" s="478">
        <v>45</v>
      </c>
      <c r="J14" s="478">
        <v>45</v>
      </c>
      <c r="K14" s="478" t="s">
        <v>96</v>
      </c>
      <c r="L14" s="478" t="s">
        <v>96</v>
      </c>
      <c r="M14" s="477">
        <v>87</v>
      </c>
      <c r="N14" s="478">
        <v>50</v>
      </c>
      <c r="O14" s="478">
        <v>36</v>
      </c>
      <c r="P14" s="478" t="s">
        <v>96</v>
      </c>
      <c r="Q14" s="478" t="s">
        <v>96</v>
      </c>
      <c r="R14" s="477">
        <v>105</v>
      </c>
      <c r="S14" s="478">
        <v>50</v>
      </c>
      <c r="T14" s="478">
        <v>55</v>
      </c>
      <c r="U14" s="478" t="s">
        <v>96</v>
      </c>
      <c r="V14" s="478" t="s">
        <v>96</v>
      </c>
      <c r="W14" s="489">
        <f t="shared" si="1"/>
        <v>386</v>
      </c>
      <c r="X14" s="477">
        <f t="shared" si="1"/>
        <v>194</v>
      </c>
      <c r="Y14" s="477">
        <f t="shared" si="1"/>
        <v>188</v>
      </c>
      <c r="Z14" s="477" t="s">
        <v>96</v>
      </c>
      <c r="AA14" s="477" t="s">
        <v>96</v>
      </c>
      <c r="AB14" s="480">
        <v>107</v>
      </c>
      <c r="AC14" s="480">
        <v>51</v>
      </c>
      <c r="AD14" s="480">
        <v>56</v>
      </c>
      <c r="AE14" s="480" t="s">
        <v>96</v>
      </c>
      <c r="AF14" s="480" t="s">
        <v>96</v>
      </c>
      <c r="AG14" s="480">
        <v>95</v>
      </c>
      <c r="AH14" s="480">
        <v>38</v>
      </c>
      <c r="AI14" s="480">
        <v>57</v>
      </c>
      <c r="AJ14" s="480" t="s">
        <v>96</v>
      </c>
      <c r="AK14" s="480" t="s">
        <v>96</v>
      </c>
      <c r="AL14" s="480">
        <v>107</v>
      </c>
      <c r="AM14" s="480">
        <v>49</v>
      </c>
      <c r="AN14" s="480">
        <v>58</v>
      </c>
      <c r="AO14" s="480" t="s">
        <v>96</v>
      </c>
      <c r="AP14" s="480" t="s">
        <v>96</v>
      </c>
      <c r="AQ14" s="480">
        <v>108</v>
      </c>
      <c r="AR14" s="480">
        <v>49</v>
      </c>
      <c r="AS14" s="480">
        <v>59</v>
      </c>
      <c r="AT14" s="480" t="s">
        <v>96</v>
      </c>
      <c r="AU14" s="480" t="s">
        <v>96</v>
      </c>
      <c r="AV14" s="486">
        <f t="shared" si="2"/>
        <v>417</v>
      </c>
      <c r="AW14" s="480">
        <f t="shared" si="2"/>
        <v>187</v>
      </c>
      <c r="AX14" s="480">
        <f t="shared" si="2"/>
        <v>230</v>
      </c>
      <c r="AY14" s="480" t="s">
        <v>96</v>
      </c>
      <c r="AZ14" s="480" t="s">
        <v>96</v>
      </c>
      <c r="BA14" s="480">
        <v>122</v>
      </c>
      <c r="BB14" s="480">
        <v>62</v>
      </c>
      <c r="BC14" s="480">
        <v>60</v>
      </c>
      <c r="BD14" s="480" t="s">
        <v>96</v>
      </c>
      <c r="BE14" s="480" t="s">
        <v>96</v>
      </c>
      <c r="BF14" s="480">
        <v>114</v>
      </c>
      <c r="BG14" s="480">
        <v>57</v>
      </c>
      <c r="BH14" s="480">
        <v>57</v>
      </c>
      <c r="BI14" s="480" t="s">
        <v>96</v>
      </c>
      <c r="BJ14" s="480"/>
      <c r="BK14" s="480">
        <v>73</v>
      </c>
      <c r="BL14" s="480">
        <v>49</v>
      </c>
      <c r="BM14" s="480">
        <v>25</v>
      </c>
      <c r="BN14" s="480" t="s">
        <v>96</v>
      </c>
      <c r="BO14" s="480" t="s">
        <v>96</v>
      </c>
      <c r="BP14" s="480">
        <v>44</v>
      </c>
      <c r="BQ14" s="480">
        <v>44</v>
      </c>
      <c r="BR14" s="480">
        <v>0</v>
      </c>
      <c r="BS14" s="480" t="s">
        <v>96</v>
      </c>
      <c r="BT14" s="480" t="s">
        <v>96</v>
      </c>
      <c r="BU14" s="486">
        <f t="shared" si="3"/>
        <v>353</v>
      </c>
      <c r="BV14" s="480">
        <f>BB14+BG14+BL14+BQ14</f>
        <v>212</v>
      </c>
      <c r="BW14" s="480">
        <f t="shared" si="4"/>
        <v>142</v>
      </c>
      <c r="BX14" s="480" t="s">
        <v>96</v>
      </c>
      <c r="BY14" s="480" t="s">
        <v>96</v>
      </c>
      <c r="BZ14" s="480">
        <v>59</v>
      </c>
      <c r="CA14" s="480">
        <v>59</v>
      </c>
      <c r="CB14" s="480" t="s">
        <v>96</v>
      </c>
      <c r="CC14" s="480" t="s">
        <v>96</v>
      </c>
      <c r="CD14" s="480" t="s">
        <v>96</v>
      </c>
      <c r="CE14" s="480">
        <v>59</v>
      </c>
      <c r="CF14" s="480">
        <v>59</v>
      </c>
      <c r="CG14" s="480" t="s">
        <v>96</v>
      </c>
      <c r="CH14" s="480" t="s">
        <v>96</v>
      </c>
      <c r="CI14" s="480" t="s">
        <v>96</v>
      </c>
      <c r="CJ14" s="480">
        <v>53</v>
      </c>
      <c r="CK14" s="480">
        <v>53</v>
      </c>
      <c r="CL14" s="480" t="s">
        <v>96</v>
      </c>
      <c r="CM14" s="480" t="s">
        <v>96</v>
      </c>
      <c r="CN14" s="480" t="s">
        <v>96</v>
      </c>
      <c r="CO14" s="480">
        <v>78</v>
      </c>
      <c r="CP14" s="480">
        <v>42</v>
      </c>
      <c r="CQ14" s="480">
        <v>36</v>
      </c>
      <c r="CR14" s="480" t="s">
        <v>96</v>
      </c>
      <c r="CS14" s="480" t="s">
        <v>96</v>
      </c>
      <c r="CT14" s="486">
        <f t="shared" si="5"/>
        <v>249</v>
      </c>
      <c r="CU14" s="480">
        <f>CA14+CF14+CK14+CP14</f>
        <v>213</v>
      </c>
      <c r="CV14" s="480">
        <f>CQ14</f>
        <v>36</v>
      </c>
      <c r="CW14" s="480" t="s">
        <v>96</v>
      </c>
      <c r="CX14" s="480" t="s">
        <v>96</v>
      </c>
      <c r="CY14" s="480">
        <v>78</v>
      </c>
      <c r="CZ14" s="480">
        <v>46</v>
      </c>
      <c r="DA14" s="480">
        <v>32</v>
      </c>
      <c r="DB14" s="480" t="s">
        <v>96</v>
      </c>
      <c r="DC14" s="480" t="s">
        <v>96</v>
      </c>
      <c r="DD14" s="480">
        <v>71</v>
      </c>
      <c r="DE14" s="480">
        <v>29</v>
      </c>
      <c r="DF14" s="480">
        <v>44</v>
      </c>
      <c r="DG14" s="480" t="s">
        <v>96</v>
      </c>
      <c r="DH14" s="480" t="s">
        <v>96</v>
      </c>
      <c r="DI14" s="480">
        <v>111</v>
      </c>
      <c r="DJ14" s="480">
        <v>56</v>
      </c>
      <c r="DK14" s="480">
        <v>56</v>
      </c>
      <c r="DL14" s="480" t="s">
        <v>96</v>
      </c>
      <c r="DM14" s="480" t="s">
        <v>96</v>
      </c>
      <c r="DN14" s="480">
        <v>104</v>
      </c>
      <c r="DO14" s="480">
        <v>51</v>
      </c>
      <c r="DP14" s="480">
        <v>52</v>
      </c>
      <c r="DQ14" s="480" t="s">
        <v>96</v>
      </c>
      <c r="DR14" s="480" t="s">
        <v>96</v>
      </c>
      <c r="DS14" s="486">
        <v>364</v>
      </c>
      <c r="DT14" s="480">
        <v>182</v>
      </c>
      <c r="DU14" s="480">
        <v>184</v>
      </c>
      <c r="DV14" s="480" t="s">
        <v>96</v>
      </c>
      <c r="DW14" s="480" t="s">
        <v>96</v>
      </c>
      <c r="DX14" s="480">
        <v>108</v>
      </c>
      <c r="DY14" s="480">
        <v>50</v>
      </c>
      <c r="DZ14" s="480">
        <v>60</v>
      </c>
      <c r="EA14" s="480" t="s">
        <v>96</v>
      </c>
      <c r="EB14" s="480" t="s">
        <v>96</v>
      </c>
      <c r="EC14" s="480">
        <v>97</v>
      </c>
      <c r="ED14" s="480">
        <v>43</v>
      </c>
      <c r="EE14" s="480">
        <v>54</v>
      </c>
      <c r="EF14" s="480" t="s">
        <v>96</v>
      </c>
      <c r="EG14" s="480" t="s">
        <v>96</v>
      </c>
      <c r="EH14" s="480">
        <v>90</v>
      </c>
      <c r="EI14" s="480">
        <v>53</v>
      </c>
      <c r="EJ14" s="480">
        <v>39</v>
      </c>
      <c r="EK14" s="480" t="s">
        <v>96</v>
      </c>
      <c r="EL14" s="480" t="s">
        <v>96</v>
      </c>
      <c r="EM14" s="480">
        <v>75</v>
      </c>
      <c r="EN14" s="480">
        <v>23</v>
      </c>
      <c r="EO14" s="480">
        <v>52</v>
      </c>
      <c r="EP14" s="480" t="s">
        <v>96</v>
      </c>
      <c r="EQ14" s="480" t="s">
        <v>96</v>
      </c>
      <c r="ER14" s="486">
        <v>370</v>
      </c>
      <c r="ES14" s="480">
        <v>169</v>
      </c>
      <c r="ET14" s="480">
        <v>205</v>
      </c>
      <c r="EU14" s="480" t="s">
        <v>96</v>
      </c>
      <c r="EV14" s="480" t="s">
        <v>96</v>
      </c>
      <c r="EW14" s="480">
        <v>112</v>
      </c>
      <c r="EX14" s="480">
        <v>58</v>
      </c>
      <c r="EY14" s="480">
        <v>54</v>
      </c>
      <c r="EZ14" s="480" t="s">
        <v>96</v>
      </c>
      <c r="FA14" s="480" t="s">
        <v>96</v>
      </c>
      <c r="FB14" s="480">
        <v>116</v>
      </c>
      <c r="FC14" s="480">
        <v>65</v>
      </c>
      <c r="FD14" s="480">
        <v>51</v>
      </c>
      <c r="FE14" s="480" t="s">
        <v>96</v>
      </c>
      <c r="FF14" s="480" t="s">
        <v>96</v>
      </c>
      <c r="FG14" s="480">
        <v>101</v>
      </c>
      <c r="FH14" s="480">
        <v>48</v>
      </c>
      <c r="FI14" s="480">
        <v>53</v>
      </c>
      <c r="FJ14" s="480" t="s">
        <v>96</v>
      </c>
      <c r="FK14" s="480" t="s">
        <v>96</v>
      </c>
      <c r="FL14" s="480">
        <v>95</v>
      </c>
      <c r="FM14" s="480">
        <v>55</v>
      </c>
      <c r="FN14" s="480">
        <v>40</v>
      </c>
      <c r="FO14" s="480" t="s">
        <v>96</v>
      </c>
      <c r="FP14" s="480" t="s">
        <v>96</v>
      </c>
      <c r="FQ14" s="486">
        <v>424</v>
      </c>
      <c r="FR14" s="480">
        <v>226</v>
      </c>
      <c r="FS14" s="480">
        <v>198</v>
      </c>
      <c r="FT14" s="480" t="s">
        <v>96</v>
      </c>
      <c r="FU14" s="480" t="s">
        <v>96</v>
      </c>
      <c r="FV14" s="480">
        <v>102</v>
      </c>
      <c r="FW14" s="480">
        <v>50</v>
      </c>
      <c r="FX14" s="480">
        <v>52</v>
      </c>
      <c r="FY14" s="480" t="s">
        <v>96</v>
      </c>
      <c r="FZ14" s="480" t="s">
        <v>96</v>
      </c>
    </row>
    <row r="15" spans="2:182" ht="30.5">
      <c r="B15" s="476" t="s">
        <v>351</v>
      </c>
      <c r="C15" s="477">
        <v>293</v>
      </c>
      <c r="D15" s="478" t="s">
        <v>96</v>
      </c>
      <c r="E15" s="478">
        <v>1</v>
      </c>
      <c r="F15" s="478" t="s">
        <v>96</v>
      </c>
      <c r="G15" s="478">
        <v>292</v>
      </c>
      <c r="H15" s="477">
        <v>259</v>
      </c>
      <c r="I15" s="478" t="s">
        <v>96</v>
      </c>
      <c r="J15" s="478"/>
      <c r="K15" s="478" t="s">
        <v>96</v>
      </c>
      <c r="L15" s="478">
        <v>259</v>
      </c>
      <c r="M15" s="477">
        <v>170</v>
      </c>
      <c r="N15" s="478" t="s">
        <v>96</v>
      </c>
      <c r="O15" s="478"/>
      <c r="P15" s="478" t="s">
        <v>96</v>
      </c>
      <c r="Q15" s="478">
        <v>170</v>
      </c>
      <c r="R15" s="477">
        <v>306</v>
      </c>
      <c r="S15" s="478" t="s">
        <v>96</v>
      </c>
      <c r="T15" s="478">
        <v>0</v>
      </c>
      <c r="U15" s="478" t="s">
        <v>96</v>
      </c>
      <c r="V15" s="478">
        <v>306</v>
      </c>
      <c r="W15" s="489">
        <f t="shared" si="1"/>
        <v>1028</v>
      </c>
      <c r="X15" s="477" t="s">
        <v>96</v>
      </c>
      <c r="Y15" s="477" t="s">
        <v>96</v>
      </c>
      <c r="Z15" s="477" t="s">
        <v>96</v>
      </c>
      <c r="AA15" s="477">
        <f>G15+L15+Q15+V15</f>
        <v>1027</v>
      </c>
      <c r="AB15" s="480">
        <v>313</v>
      </c>
      <c r="AC15" s="480" t="s">
        <v>96</v>
      </c>
      <c r="AD15" s="480" t="s">
        <v>96</v>
      </c>
      <c r="AE15" s="480" t="s">
        <v>96</v>
      </c>
      <c r="AF15" s="480">
        <v>313</v>
      </c>
      <c r="AG15" s="480">
        <v>243</v>
      </c>
      <c r="AH15" s="480" t="s">
        <v>96</v>
      </c>
      <c r="AI15" s="480" t="s">
        <v>96</v>
      </c>
      <c r="AJ15" s="480" t="s">
        <v>96</v>
      </c>
      <c r="AK15" s="480">
        <v>243</v>
      </c>
      <c r="AL15" s="480">
        <v>295</v>
      </c>
      <c r="AM15" s="480" t="s">
        <v>96</v>
      </c>
      <c r="AN15" s="480" t="s">
        <v>96</v>
      </c>
      <c r="AO15" s="480" t="s">
        <v>96</v>
      </c>
      <c r="AP15" s="480">
        <v>295</v>
      </c>
      <c r="AQ15" s="480">
        <v>306</v>
      </c>
      <c r="AR15" s="480" t="s">
        <v>96</v>
      </c>
      <c r="AS15" s="480" t="s">
        <v>96</v>
      </c>
      <c r="AT15" s="480" t="s">
        <v>96</v>
      </c>
      <c r="AU15" s="480">
        <v>306</v>
      </c>
      <c r="AV15" s="486">
        <f t="shared" si="2"/>
        <v>1157</v>
      </c>
      <c r="AW15" s="480" t="s">
        <v>96</v>
      </c>
      <c r="AX15" s="480" t="s">
        <v>96</v>
      </c>
      <c r="AY15" s="480" t="s">
        <v>96</v>
      </c>
      <c r="AZ15" s="480">
        <f t="shared" si="2"/>
        <v>1157</v>
      </c>
      <c r="BA15" s="480">
        <v>287</v>
      </c>
      <c r="BB15" s="480" t="s">
        <v>96</v>
      </c>
      <c r="BC15" s="480" t="s">
        <v>96</v>
      </c>
      <c r="BD15" s="480" t="s">
        <v>96</v>
      </c>
      <c r="BE15" s="480">
        <v>287</v>
      </c>
      <c r="BF15" s="480">
        <v>309</v>
      </c>
      <c r="BG15" s="480" t="s">
        <v>96</v>
      </c>
      <c r="BH15" s="480" t="s">
        <v>96</v>
      </c>
      <c r="BI15" s="480" t="s">
        <v>96</v>
      </c>
      <c r="BJ15" s="480">
        <v>309</v>
      </c>
      <c r="BK15" s="480">
        <v>251</v>
      </c>
      <c r="BL15" s="480" t="s">
        <v>96</v>
      </c>
      <c r="BM15" s="480" t="s">
        <v>96</v>
      </c>
      <c r="BN15" s="480" t="s">
        <v>96</v>
      </c>
      <c r="BO15" s="480">
        <v>251</v>
      </c>
      <c r="BP15" s="480">
        <v>300</v>
      </c>
      <c r="BQ15" s="480" t="s">
        <v>96</v>
      </c>
      <c r="BR15" s="480" t="s">
        <v>96</v>
      </c>
      <c r="BS15" s="480" t="s">
        <v>96</v>
      </c>
      <c r="BT15" s="480">
        <v>300</v>
      </c>
      <c r="BU15" s="486">
        <f t="shared" si="3"/>
        <v>1147</v>
      </c>
      <c r="BV15" s="480" t="s">
        <v>96</v>
      </c>
      <c r="BW15" s="480" t="s">
        <v>96</v>
      </c>
      <c r="BX15" s="480" t="s">
        <v>96</v>
      </c>
      <c r="BY15" s="480">
        <f>BE15+BJ15+BO15+BT15</f>
        <v>1147</v>
      </c>
      <c r="BZ15" s="480">
        <v>304</v>
      </c>
      <c r="CA15" s="480" t="s">
        <v>96</v>
      </c>
      <c r="CB15" s="480" t="s">
        <v>96</v>
      </c>
      <c r="CC15" s="480" t="s">
        <v>96</v>
      </c>
      <c r="CD15" s="480">
        <v>304</v>
      </c>
      <c r="CE15" s="480">
        <v>320</v>
      </c>
      <c r="CF15" s="480" t="s">
        <v>96</v>
      </c>
      <c r="CG15" s="480">
        <v>98</v>
      </c>
      <c r="CH15" s="480" t="s">
        <v>96</v>
      </c>
      <c r="CI15" s="480">
        <v>222</v>
      </c>
      <c r="CJ15" s="480">
        <v>217</v>
      </c>
      <c r="CK15" s="480" t="s">
        <v>96</v>
      </c>
      <c r="CL15" s="480">
        <v>29</v>
      </c>
      <c r="CM15" s="480" t="s">
        <v>96</v>
      </c>
      <c r="CN15" s="480">
        <v>187</v>
      </c>
      <c r="CO15" s="480">
        <v>317</v>
      </c>
      <c r="CP15" s="480" t="s">
        <v>96</v>
      </c>
      <c r="CQ15" s="480">
        <v>47</v>
      </c>
      <c r="CR15" s="480" t="s">
        <v>96</v>
      </c>
      <c r="CS15" s="480">
        <v>270</v>
      </c>
      <c r="CT15" s="486">
        <f t="shared" si="5"/>
        <v>1158</v>
      </c>
      <c r="CU15" s="480" t="s">
        <v>96</v>
      </c>
      <c r="CV15" s="480">
        <f>CG15+CL15+CQ15</f>
        <v>174</v>
      </c>
      <c r="CW15" s="480" t="s">
        <v>96</v>
      </c>
      <c r="CX15" s="480">
        <f>CD15+CI15+CN15+CS15</f>
        <v>983</v>
      </c>
      <c r="CY15" s="480">
        <v>268</v>
      </c>
      <c r="CZ15" s="480" t="s">
        <v>96</v>
      </c>
      <c r="DA15" s="480">
        <v>45</v>
      </c>
      <c r="DB15" s="480" t="s">
        <v>96</v>
      </c>
      <c r="DC15" s="480">
        <v>223</v>
      </c>
      <c r="DD15" s="480">
        <v>296</v>
      </c>
      <c r="DE15" s="480" t="s">
        <v>96</v>
      </c>
      <c r="DF15" s="480">
        <v>47</v>
      </c>
      <c r="DG15" s="480" t="s">
        <v>96</v>
      </c>
      <c r="DH15" s="480">
        <v>249</v>
      </c>
      <c r="DI15" s="480">
        <v>284</v>
      </c>
      <c r="DJ15" s="480" t="s">
        <v>96</v>
      </c>
      <c r="DK15" s="480">
        <v>45</v>
      </c>
      <c r="DL15" s="480" t="s">
        <v>96</v>
      </c>
      <c r="DM15" s="480">
        <v>239</v>
      </c>
      <c r="DN15" s="480">
        <v>240</v>
      </c>
      <c r="DO15" s="480" t="s">
        <v>96</v>
      </c>
      <c r="DP15" s="480">
        <v>47</v>
      </c>
      <c r="DQ15" s="480" t="s">
        <v>96</v>
      </c>
      <c r="DR15" s="480">
        <v>193</v>
      </c>
      <c r="DS15" s="486">
        <v>1088</v>
      </c>
      <c r="DT15" s="480" t="s">
        <v>96</v>
      </c>
      <c r="DU15" s="480">
        <v>139</v>
      </c>
      <c r="DV15" s="480" t="s">
        <v>96</v>
      </c>
      <c r="DW15" s="480">
        <v>904</v>
      </c>
      <c r="DX15" s="480">
        <v>308</v>
      </c>
      <c r="DY15" s="480" t="s">
        <v>96</v>
      </c>
      <c r="DZ15" s="480">
        <v>53</v>
      </c>
      <c r="EA15" s="480" t="s">
        <v>96</v>
      </c>
      <c r="EB15" s="480">
        <v>256</v>
      </c>
      <c r="EC15" s="480">
        <v>244</v>
      </c>
      <c r="ED15" s="480" t="s">
        <v>96</v>
      </c>
      <c r="EE15" s="480">
        <v>56</v>
      </c>
      <c r="EF15" s="480" t="s">
        <v>96</v>
      </c>
      <c r="EG15" s="480">
        <v>188</v>
      </c>
      <c r="EH15" s="480">
        <v>295</v>
      </c>
      <c r="EI15" s="480" t="s">
        <v>96</v>
      </c>
      <c r="EJ15" s="480">
        <v>38</v>
      </c>
      <c r="EK15" s="480" t="s">
        <v>96</v>
      </c>
      <c r="EL15" s="480">
        <v>257</v>
      </c>
      <c r="EM15" s="480">
        <v>227</v>
      </c>
      <c r="EN15" s="480" t="s">
        <v>96</v>
      </c>
      <c r="EO15" s="480">
        <v>49</v>
      </c>
      <c r="EP15" s="480" t="s">
        <v>96</v>
      </c>
      <c r="EQ15" s="480">
        <v>178</v>
      </c>
      <c r="ER15" s="486">
        <v>1074</v>
      </c>
      <c r="ES15" s="480" t="s">
        <v>96</v>
      </c>
      <c r="ET15" s="480">
        <v>196</v>
      </c>
      <c r="EU15" s="480" t="s">
        <v>96</v>
      </c>
      <c r="EV15" s="480">
        <v>879</v>
      </c>
      <c r="EW15" s="480">
        <v>297</v>
      </c>
      <c r="EX15" s="480" t="s">
        <v>96</v>
      </c>
      <c r="EY15" s="480">
        <v>50</v>
      </c>
      <c r="EZ15" s="480" t="s">
        <v>96</v>
      </c>
      <c r="FA15" s="480">
        <v>247</v>
      </c>
      <c r="FB15" s="480">
        <v>205</v>
      </c>
      <c r="FC15" s="480" t="s">
        <v>96</v>
      </c>
      <c r="FD15" s="480">
        <v>38</v>
      </c>
      <c r="FE15" s="480" t="s">
        <v>96</v>
      </c>
      <c r="FF15" s="480">
        <v>167</v>
      </c>
      <c r="FG15" s="480">
        <v>267</v>
      </c>
      <c r="FH15" s="480" t="s">
        <v>96</v>
      </c>
      <c r="FI15" s="480">
        <v>44</v>
      </c>
      <c r="FJ15" s="480" t="s">
        <v>96</v>
      </c>
      <c r="FK15" s="480">
        <v>223</v>
      </c>
      <c r="FL15" s="480">
        <v>290</v>
      </c>
      <c r="FM15" s="480" t="s">
        <v>96</v>
      </c>
      <c r="FN15" s="480">
        <v>41</v>
      </c>
      <c r="FO15" s="480" t="s">
        <v>96</v>
      </c>
      <c r="FP15" s="480">
        <v>250</v>
      </c>
      <c r="FQ15" s="486">
        <v>1059</v>
      </c>
      <c r="FR15" s="480" t="s">
        <v>96</v>
      </c>
      <c r="FS15" s="480">
        <v>173</v>
      </c>
      <c r="FT15" s="480" t="s">
        <v>96</v>
      </c>
      <c r="FU15" s="480">
        <v>887</v>
      </c>
      <c r="FV15" s="480">
        <v>286</v>
      </c>
      <c r="FW15" s="480" t="s">
        <v>96</v>
      </c>
      <c r="FX15" s="480">
        <v>49</v>
      </c>
      <c r="FY15" s="480" t="s">
        <v>96</v>
      </c>
      <c r="FZ15" s="480">
        <v>238</v>
      </c>
    </row>
    <row r="16" spans="2:182" ht="20.5">
      <c r="B16" s="476" t="s">
        <v>352</v>
      </c>
      <c r="C16" s="477">
        <v>107</v>
      </c>
      <c r="D16" s="478" t="s">
        <v>96</v>
      </c>
      <c r="E16" s="478">
        <v>0</v>
      </c>
      <c r="F16" s="478" t="s">
        <v>96</v>
      </c>
      <c r="G16" s="478">
        <v>110</v>
      </c>
      <c r="H16" s="477">
        <v>102</v>
      </c>
      <c r="I16" s="478" t="s">
        <v>96</v>
      </c>
      <c r="J16" s="478"/>
      <c r="K16" s="478" t="s">
        <v>96</v>
      </c>
      <c r="L16" s="478">
        <v>105</v>
      </c>
      <c r="M16" s="477">
        <v>105</v>
      </c>
      <c r="N16" s="478" t="s">
        <v>96</v>
      </c>
      <c r="O16" s="478"/>
      <c r="P16" s="478" t="s">
        <v>96</v>
      </c>
      <c r="Q16" s="478">
        <v>108</v>
      </c>
      <c r="R16" s="477">
        <v>110</v>
      </c>
      <c r="S16" s="478" t="s">
        <v>96</v>
      </c>
      <c r="T16" s="478">
        <v>0</v>
      </c>
      <c r="U16" s="478" t="s">
        <v>96</v>
      </c>
      <c r="V16" s="478">
        <v>113</v>
      </c>
      <c r="W16" s="489">
        <f t="shared" si="1"/>
        <v>424</v>
      </c>
      <c r="X16" s="477" t="s">
        <v>96</v>
      </c>
      <c r="Y16" s="477" t="s">
        <v>96</v>
      </c>
      <c r="Z16" s="477" t="s">
        <v>96</v>
      </c>
      <c r="AA16" s="477">
        <f>G16+L16+Q16+V16</f>
        <v>436</v>
      </c>
      <c r="AB16" s="480">
        <v>118</v>
      </c>
      <c r="AC16" s="480" t="s">
        <v>96</v>
      </c>
      <c r="AD16" s="480" t="s">
        <v>96</v>
      </c>
      <c r="AE16" s="480" t="s">
        <v>96</v>
      </c>
      <c r="AF16" s="480">
        <v>121</v>
      </c>
      <c r="AG16" s="480">
        <v>100</v>
      </c>
      <c r="AH16" s="480" t="s">
        <v>96</v>
      </c>
      <c r="AI16" s="480" t="s">
        <v>96</v>
      </c>
      <c r="AJ16" s="480" t="s">
        <v>96</v>
      </c>
      <c r="AK16" s="480">
        <v>104</v>
      </c>
      <c r="AL16" s="480">
        <v>106</v>
      </c>
      <c r="AM16" s="480" t="s">
        <v>96</v>
      </c>
      <c r="AN16" s="480" t="s">
        <v>96</v>
      </c>
      <c r="AO16" s="480" t="s">
        <v>96</v>
      </c>
      <c r="AP16" s="480">
        <v>109</v>
      </c>
      <c r="AQ16" s="480">
        <v>100</v>
      </c>
      <c r="AR16" s="480" t="s">
        <v>96</v>
      </c>
      <c r="AS16" s="480" t="s">
        <v>96</v>
      </c>
      <c r="AT16" s="480" t="s">
        <v>96</v>
      </c>
      <c r="AU16" s="480">
        <v>103</v>
      </c>
      <c r="AV16" s="486">
        <f t="shared" si="2"/>
        <v>424</v>
      </c>
      <c r="AW16" s="480" t="s">
        <v>96</v>
      </c>
      <c r="AX16" s="480" t="s">
        <v>96</v>
      </c>
      <c r="AY16" s="480" t="s">
        <v>96</v>
      </c>
      <c r="AZ16" s="480">
        <f t="shared" si="2"/>
        <v>437</v>
      </c>
      <c r="BA16" s="480">
        <v>118</v>
      </c>
      <c r="BB16" s="480" t="s">
        <v>96</v>
      </c>
      <c r="BC16" s="480" t="s">
        <v>96</v>
      </c>
      <c r="BD16" s="480" t="s">
        <v>96</v>
      </c>
      <c r="BE16" s="480">
        <v>121</v>
      </c>
      <c r="BF16" s="480">
        <v>121</v>
      </c>
      <c r="BG16" s="480" t="s">
        <v>96</v>
      </c>
      <c r="BH16" s="480" t="s">
        <v>96</v>
      </c>
      <c r="BI16" s="480" t="s">
        <v>96</v>
      </c>
      <c r="BJ16" s="480">
        <v>124</v>
      </c>
      <c r="BK16" s="480">
        <v>106</v>
      </c>
      <c r="BL16" s="480" t="s">
        <v>96</v>
      </c>
      <c r="BM16" s="480" t="s">
        <v>96</v>
      </c>
      <c r="BN16" s="480" t="s">
        <v>96</v>
      </c>
      <c r="BO16" s="480">
        <v>109</v>
      </c>
      <c r="BP16" s="480">
        <v>96</v>
      </c>
      <c r="BQ16" s="480" t="s">
        <v>96</v>
      </c>
      <c r="BR16" s="480" t="s">
        <v>96</v>
      </c>
      <c r="BS16" s="480" t="s">
        <v>96</v>
      </c>
      <c r="BT16" s="480">
        <v>98</v>
      </c>
      <c r="BU16" s="486">
        <f t="shared" si="3"/>
        <v>441</v>
      </c>
      <c r="BV16" s="480" t="s">
        <v>96</v>
      </c>
      <c r="BW16" s="480" t="s">
        <v>96</v>
      </c>
      <c r="BX16" s="480" t="s">
        <v>96</v>
      </c>
      <c r="BY16" s="480">
        <f>BE16+BJ16+BO16+BT16</f>
        <v>452</v>
      </c>
      <c r="BZ16" s="480">
        <v>90</v>
      </c>
      <c r="CA16" s="480" t="s">
        <v>96</v>
      </c>
      <c r="CB16" s="480" t="s">
        <v>96</v>
      </c>
      <c r="CC16" s="480" t="s">
        <v>96</v>
      </c>
      <c r="CD16" s="480">
        <v>94</v>
      </c>
      <c r="CE16" s="480">
        <v>116</v>
      </c>
      <c r="CF16" s="480" t="s">
        <v>96</v>
      </c>
      <c r="CG16" s="480">
        <v>28</v>
      </c>
      <c r="CH16" s="480" t="s">
        <v>96</v>
      </c>
      <c r="CI16" s="480">
        <v>91</v>
      </c>
      <c r="CJ16" s="480">
        <v>95</v>
      </c>
      <c r="CK16" s="480" t="s">
        <v>96</v>
      </c>
      <c r="CL16" s="480">
        <v>13</v>
      </c>
      <c r="CM16" s="480" t="s">
        <v>96</v>
      </c>
      <c r="CN16" s="480">
        <v>85</v>
      </c>
      <c r="CO16" s="480">
        <v>70</v>
      </c>
      <c r="CP16" s="480" t="s">
        <v>96</v>
      </c>
      <c r="CQ16" s="480">
        <v>21</v>
      </c>
      <c r="CR16" s="480" t="s">
        <v>96</v>
      </c>
      <c r="CS16" s="480">
        <v>52</v>
      </c>
      <c r="CT16" s="486">
        <f t="shared" si="5"/>
        <v>371</v>
      </c>
      <c r="CU16" s="480" t="s">
        <v>96</v>
      </c>
      <c r="CV16" s="480">
        <f>CG16+CL16+CQ16</f>
        <v>62</v>
      </c>
      <c r="CW16" s="480" t="s">
        <v>96</v>
      </c>
      <c r="CX16" s="480">
        <f>CD16+CI16+CN16+CS16</f>
        <v>322</v>
      </c>
      <c r="CY16" s="480">
        <v>105</v>
      </c>
      <c r="CZ16" s="480" t="s">
        <v>96</v>
      </c>
      <c r="DA16" s="480">
        <v>23</v>
      </c>
      <c r="DB16" s="480" t="s">
        <v>96</v>
      </c>
      <c r="DC16" s="480">
        <v>85</v>
      </c>
      <c r="DD16" s="480">
        <v>98</v>
      </c>
      <c r="DE16" s="480" t="s">
        <v>96</v>
      </c>
      <c r="DF16" s="480">
        <v>26</v>
      </c>
      <c r="DG16" s="480" t="s">
        <v>96</v>
      </c>
      <c r="DH16" s="480">
        <v>75</v>
      </c>
      <c r="DI16" s="480">
        <v>95</v>
      </c>
      <c r="DJ16" s="480" t="s">
        <v>96</v>
      </c>
      <c r="DK16" s="480">
        <v>10</v>
      </c>
      <c r="DL16" s="480" t="s">
        <v>96</v>
      </c>
      <c r="DM16" s="480">
        <v>86</v>
      </c>
      <c r="DN16" s="480">
        <v>97</v>
      </c>
      <c r="DO16" s="480" t="s">
        <v>96</v>
      </c>
      <c r="DP16" s="480">
        <v>22</v>
      </c>
      <c r="DQ16" s="480" t="s">
        <v>96</v>
      </c>
      <c r="DR16" s="480">
        <v>78</v>
      </c>
      <c r="DS16" s="486">
        <v>395</v>
      </c>
      <c r="DT16" s="480" t="s">
        <v>96</v>
      </c>
      <c r="DU16" s="480">
        <v>58</v>
      </c>
      <c r="DV16" s="480" t="s">
        <v>96</v>
      </c>
      <c r="DW16" s="480">
        <v>324</v>
      </c>
      <c r="DX16" s="480">
        <v>112</v>
      </c>
      <c r="DY16" s="480" t="s">
        <v>96</v>
      </c>
      <c r="DZ16" s="480">
        <v>27</v>
      </c>
      <c r="EA16" s="480" t="s">
        <v>96</v>
      </c>
      <c r="EB16" s="480">
        <v>88</v>
      </c>
      <c r="EC16" s="480">
        <v>92</v>
      </c>
      <c r="ED16" s="480" t="s">
        <v>96</v>
      </c>
      <c r="EE16" s="480">
        <v>25</v>
      </c>
      <c r="EF16" s="480" t="s">
        <v>96</v>
      </c>
      <c r="EG16" s="480">
        <v>70</v>
      </c>
      <c r="EH16" s="480">
        <v>96</v>
      </c>
      <c r="EI16" s="480" t="s">
        <v>96</v>
      </c>
      <c r="EJ16" s="480">
        <v>19</v>
      </c>
      <c r="EK16" s="480" t="s">
        <v>96</v>
      </c>
      <c r="EL16" s="480">
        <v>79</v>
      </c>
      <c r="EM16" s="480">
        <v>83</v>
      </c>
      <c r="EN16" s="480" t="s">
        <v>96</v>
      </c>
      <c r="EO16" s="480">
        <v>29</v>
      </c>
      <c r="EP16" s="480" t="s">
        <v>96</v>
      </c>
      <c r="EQ16" s="480">
        <v>57</v>
      </c>
      <c r="ER16" s="486">
        <v>383</v>
      </c>
      <c r="ES16" s="480" t="s">
        <v>96</v>
      </c>
      <c r="ET16" s="480">
        <v>100</v>
      </c>
      <c r="EU16" s="480" t="s">
        <v>96</v>
      </c>
      <c r="EV16" s="480">
        <v>294</v>
      </c>
      <c r="EW16" s="480">
        <v>97</v>
      </c>
      <c r="EX16" s="480" t="s">
        <v>96</v>
      </c>
      <c r="EY16" s="480">
        <v>22</v>
      </c>
      <c r="EZ16" s="480" t="s">
        <v>96</v>
      </c>
      <c r="FA16" s="480">
        <v>75</v>
      </c>
      <c r="FB16" s="480">
        <v>107</v>
      </c>
      <c r="FC16" s="480" t="s">
        <v>96</v>
      </c>
      <c r="FD16" s="480">
        <v>22</v>
      </c>
      <c r="FE16" s="480" t="s">
        <v>96</v>
      </c>
      <c r="FF16" s="480">
        <v>86</v>
      </c>
      <c r="FG16" s="480">
        <v>84</v>
      </c>
      <c r="FH16" s="480" t="s">
        <v>96</v>
      </c>
      <c r="FI16" s="480">
        <v>14</v>
      </c>
      <c r="FJ16" s="480" t="s">
        <v>96</v>
      </c>
      <c r="FK16" s="480">
        <v>71</v>
      </c>
      <c r="FL16" s="480">
        <v>45</v>
      </c>
      <c r="FM16" s="480" t="s">
        <v>96</v>
      </c>
      <c r="FN16" s="480">
        <v>14</v>
      </c>
      <c r="FO16" s="480" t="s">
        <v>96</v>
      </c>
      <c r="FP16" s="480">
        <v>32</v>
      </c>
      <c r="FQ16" s="486">
        <v>333</v>
      </c>
      <c r="FR16" s="480" t="s">
        <v>96</v>
      </c>
      <c r="FS16" s="480">
        <v>72</v>
      </c>
      <c r="FT16" s="480" t="s">
        <v>96</v>
      </c>
      <c r="FU16" s="480">
        <v>264</v>
      </c>
      <c r="FV16" s="480">
        <v>105</v>
      </c>
      <c r="FW16" s="480" t="s">
        <v>96</v>
      </c>
      <c r="FX16" s="480">
        <v>26</v>
      </c>
      <c r="FY16" s="480" t="s">
        <v>96</v>
      </c>
      <c r="FZ16" s="480">
        <v>80</v>
      </c>
    </row>
    <row r="17" spans="2:182">
      <c r="B17" s="476" t="s">
        <v>53</v>
      </c>
      <c r="C17" s="477">
        <v>152</v>
      </c>
      <c r="D17" s="478">
        <v>152</v>
      </c>
      <c r="E17" s="478">
        <v>0</v>
      </c>
      <c r="F17" s="478" t="s">
        <v>96</v>
      </c>
      <c r="G17" s="478" t="s">
        <v>96</v>
      </c>
      <c r="H17" s="477">
        <v>114</v>
      </c>
      <c r="I17" s="478">
        <v>114</v>
      </c>
      <c r="J17" s="478"/>
      <c r="K17" s="478" t="s">
        <v>96</v>
      </c>
      <c r="L17" s="478" t="s">
        <v>96</v>
      </c>
      <c r="M17" s="477">
        <v>150</v>
      </c>
      <c r="N17" s="478">
        <v>150</v>
      </c>
      <c r="O17" s="478"/>
      <c r="P17" s="478" t="s">
        <v>96</v>
      </c>
      <c r="Q17" s="478" t="s">
        <v>96</v>
      </c>
      <c r="R17" s="477">
        <v>150</v>
      </c>
      <c r="S17" s="478">
        <v>150</v>
      </c>
      <c r="T17" s="478">
        <v>0</v>
      </c>
      <c r="U17" s="478" t="s">
        <v>96</v>
      </c>
      <c r="V17" s="478" t="s">
        <v>96</v>
      </c>
      <c r="W17" s="489">
        <f t="shared" si="1"/>
        <v>566</v>
      </c>
      <c r="X17" s="477">
        <f t="shared" si="1"/>
        <v>566</v>
      </c>
      <c r="Y17" s="477" t="s">
        <v>96</v>
      </c>
      <c r="Z17" s="477" t="s">
        <v>96</v>
      </c>
      <c r="AA17" s="477" t="s">
        <v>96</v>
      </c>
      <c r="AB17" s="480">
        <v>147</v>
      </c>
      <c r="AC17" s="480">
        <v>147</v>
      </c>
      <c r="AD17" s="480" t="s">
        <v>96</v>
      </c>
      <c r="AE17" s="480" t="s">
        <v>96</v>
      </c>
      <c r="AF17" s="480" t="s">
        <v>96</v>
      </c>
      <c r="AG17" s="480">
        <v>94</v>
      </c>
      <c r="AH17" s="480">
        <v>94</v>
      </c>
      <c r="AI17" s="480" t="s">
        <v>96</v>
      </c>
      <c r="AJ17" s="480" t="s">
        <v>96</v>
      </c>
      <c r="AK17" s="480" t="s">
        <v>96</v>
      </c>
      <c r="AL17" s="480">
        <v>160</v>
      </c>
      <c r="AM17" s="480">
        <v>160</v>
      </c>
      <c r="AN17" s="480" t="s">
        <v>96</v>
      </c>
      <c r="AO17" s="480" t="s">
        <v>96</v>
      </c>
      <c r="AP17" s="480" t="s">
        <v>96</v>
      </c>
      <c r="AQ17" s="480">
        <v>160</v>
      </c>
      <c r="AR17" s="480">
        <v>160</v>
      </c>
      <c r="AS17" s="480" t="s">
        <v>96</v>
      </c>
      <c r="AT17" s="480" t="s">
        <v>96</v>
      </c>
      <c r="AU17" s="480" t="s">
        <v>96</v>
      </c>
      <c r="AV17" s="486">
        <f t="shared" si="2"/>
        <v>561</v>
      </c>
      <c r="AW17" s="480">
        <f t="shared" si="2"/>
        <v>561</v>
      </c>
      <c r="AX17" s="480" t="s">
        <v>96</v>
      </c>
      <c r="AY17" s="480" t="s">
        <v>96</v>
      </c>
      <c r="AZ17" s="480" t="s">
        <v>96</v>
      </c>
      <c r="BA17" s="480">
        <v>169</v>
      </c>
      <c r="BB17" s="480">
        <v>169</v>
      </c>
      <c r="BC17" s="480" t="s">
        <v>96</v>
      </c>
      <c r="BD17" s="480" t="s">
        <v>96</v>
      </c>
      <c r="BE17" s="480" t="s">
        <v>96</v>
      </c>
      <c r="BF17" s="480">
        <v>157</v>
      </c>
      <c r="BG17" s="480">
        <v>157</v>
      </c>
      <c r="BH17" s="480" t="s">
        <v>96</v>
      </c>
      <c r="BI17" s="480" t="s">
        <v>96</v>
      </c>
      <c r="BJ17" s="480" t="s">
        <v>96</v>
      </c>
      <c r="BK17" s="480">
        <v>144</v>
      </c>
      <c r="BL17" s="480">
        <v>144</v>
      </c>
      <c r="BM17" s="480" t="s">
        <v>96</v>
      </c>
      <c r="BN17" s="480" t="s">
        <v>96</v>
      </c>
      <c r="BO17" s="480" t="s">
        <v>96</v>
      </c>
      <c r="BP17" s="480">
        <v>114</v>
      </c>
      <c r="BQ17" s="480">
        <v>114</v>
      </c>
      <c r="BR17" s="480" t="s">
        <v>96</v>
      </c>
      <c r="BS17" s="480" t="s">
        <v>96</v>
      </c>
      <c r="BT17" s="480" t="s">
        <v>96</v>
      </c>
      <c r="BU17" s="486">
        <f t="shared" si="3"/>
        <v>584</v>
      </c>
      <c r="BV17" s="480">
        <f>BB17+BG17+BL17+BQ17</f>
        <v>584</v>
      </c>
      <c r="BW17" s="480" t="s">
        <v>96</v>
      </c>
      <c r="BX17" s="480" t="s">
        <v>96</v>
      </c>
      <c r="BY17" s="480" t="s">
        <v>96</v>
      </c>
      <c r="BZ17" s="480">
        <v>167</v>
      </c>
      <c r="CA17" s="480">
        <v>167</v>
      </c>
      <c r="CB17" s="480" t="s">
        <v>96</v>
      </c>
      <c r="CC17" s="480" t="s">
        <v>96</v>
      </c>
      <c r="CD17" s="480" t="s">
        <v>96</v>
      </c>
      <c r="CE17" s="480">
        <v>174</v>
      </c>
      <c r="CF17" s="480">
        <v>174</v>
      </c>
      <c r="CG17" s="480" t="s">
        <v>96</v>
      </c>
      <c r="CH17" s="480" t="s">
        <v>96</v>
      </c>
      <c r="CI17" s="480" t="s">
        <v>96</v>
      </c>
      <c r="CJ17" s="480">
        <v>134</v>
      </c>
      <c r="CK17" s="480">
        <v>134</v>
      </c>
      <c r="CL17" s="480" t="s">
        <v>96</v>
      </c>
      <c r="CM17" s="480" t="s">
        <v>96</v>
      </c>
      <c r="CN17" s="480" t="s">
        <v>96</v>
      </c>
      <c r="CO17" s="480">
        <v>126</v>
      </c>
      <c r="CP17" s="480">
        <v>126</v>
      </c>
      <c r="CQ17" s="480" t="s">
        <v>96</v>
      </c>
      <c r="CR17" s="480" t="s">
        <v>96</v>
      </c>
      <c r="CS17" s="480" t="s">
        <v>96</v>
      </c>
      <c r="CT17" s="486">
        <f t="shared" si="5"/>
        <v>601</v>
      </c>
      <c r="CU17" s="480">
        <f>CA17+CF17+CK17+CP17</f>
        <v>601</v>
      </c>
      <c r="CV17" s="480" t="s">
        <v>96</v>
      </c>
      <c r="CW17" s="480" t="s">
        <v>96</v>
      </c>
      <c r="CX17" s="480" t="s">
        <v>96</v>
      </c>
      <c r="CY17" s="480">
        <v>156</v>
      </c>
      <c r="CZ17" s="480">
        <v>156</v>
      </c>
      <c r="DA17" s="480" t="s">
        <v>96</v>
      </c>
      <c r="DB17" s="480" t="s">
        <v>96</v>
      </c>
      <c r="DC17" s="480" t="s">
        <v>96</v>
      </c>
      <c r="DD17" s="480">
        <v>100</v>
      </c>
      <c r="DE17" s="480">
        <v>100</v>
      </c>
      <c r="DF17" s="480" t="s">
        <v>96</v>
      </c>
      <c r="DG17" s="480" t="s">
        <v>96</v>
      </c>
      <c r="DH17" s="480" t="s">
        <v>96</v>
      </c>
      <c r="DI17" s="480">
        <v>159</v>
      </c>
      <c r="DJ17" s="480">
        <v>159</v>
      </c>
      <c r="DK17" s="480" t="s">
        <v>96</v>
      </c>
      <c r="DL17" s="480" t="s">
        <v>96</v>
      </c>
      <c r="DM17" s="480" t="s">
        <v>96</v>
      </c>
      <c r="DN17" s="480">
        <v>104</v>
      </c>
      <c r="DO17" s="480">
        <v>104</v>
      </c>
      <c r="DP17" s="480" t="s">
        <v>96</v>
      </c>
      <c r="DQ17" s="480" t="s">
        <v>96</v>
      </c>
      <c r="DR17" s="480" t="s">
        <v>96</v>
      </c>
      <c r="DS17" s="486">
        <v>519</v>
      </c>
      <c r="DT17" s="480">
        <v>519</v>
      </c>
      <c r="DU17" s="480" t="s">
        <v>96</v>
      </c>
      <c r="DV17" s="480" t="s">
        <v>96</v>
      </c>
      <c r="DW17" s="480" t="s">
        <v>96</v>
      </c>
      <c r="DX17" s="480">
        <v>149</v>
      </c>
      <c r="DY17" s="480">
        <v>149</v>
      </c>
      <c r="DZ17" s="480" t="s">
        <v>96</v>
      </c>
      <c r="EA17" s="480" t="s">
        <v>96</v>
      </c>
      <c r="EB17" s="480" t="s">
        <v>96</v>
      </c>
      <c r="EC17" s="480">
        <v>128</v>
      </c>
      <c r="ED17" s="480">
        <v>128</v>
      </c>
      <c r="EE17" s="480" t="s">
        <v>96</v>
      </c>
      <c r="EF17" s="480" t="s">
        <v>96</v>
      </c>
      <c r="EG17" s="480" t="s">
        <v>96</v>
      </c>
      <c r="EH17" s="480">
        <v>127</v>
      </c>
      <c r="EI17" s="480">
        <v>127</v>
      </c>
      <c r="EJ17" s="480" t="s">
        <v>96</v>
      </c>
      <c r="EK17" s="480" t="s">
        <v>96</v>
      </c>
      <c r="EL17" s="480" t="s">
        <v>96</v>
      </c>
      <c r="EM17" s="480">
        <v>82</v>
      </c>
      <c r="EN17" s="480">
        <v>82</v>
      </c>
      <c r="EO17" s="480" t="s">
        <v>96</v>
      </c>
      <c r="EP17" s="480" t="s">
        <v>96</v>
      </c>
      <c r="EQ17" s="480" t="s">
        <v>96</v>
      </c>
      <c r="ER17" s="486">
        <v>486</v>
      </c>
      <c r="ES17" s="480">
        <v>486</v>
      </c>
      <c r="ET17" s="480" t="s">
        <v>96</v>
      </c>
      <c r="EU17" s="480" t="s">
        <v>96</v>
      </c>
      <c r="EV17" s="480" t="s">
        <v>96</v>
      </c>
      <c r="EW17" s="480">
        <v>158</v>
      </c>
      <c r="EX17" s="480">
        <v>158</v>
      </c>
      <c r="EY17" s="480" t="s">
        <v>96</v>
      </c>
      <c r="EZ17" s="480" t="s">
        <v>96</v>
      </c>
      <c r="FA17" s="480" t="s">
        <v>96</v>
      </c>
      <c r="FB17" s="480">
        <v>164</v>
      </c>
      <c r="FC17" s="480">
        <v>164</v>
      </c>
      <c r="FD17" s="480" t="s">
        <v>96</v>
      </c>
      <c r="FE17" s="480" t="s">
        <v>96</v>
      </c>
      <c r="FF17" s="480" t="s">
        <v>96</v>
      </c>
      <c r="FG17" s="480">
        <v>174</v>
      </c>
      <c r="FH17" s="480">
        <v>174</v>
      </c>
      <c r="FI17" s="480" t="s">
        <v>96</v>
      </c>
      <c r="FJ17" s="480" t="s">
        <v>96</v>
      </c>
      <c r="FK17" s="480" t="s">
        <v>96</v>
      </c>
      <c r="FL17" s="480">
        <v>152</v>
      </c>
      <c r="FM17" s="480">
        <v>152</v>
      </c>
      <c r="FN17" s="480" t="s">
        <v>96</v>
      </c>
      <c r="FO17" s="480" t="s">
        <v>96</v>
      </c>
      <c r="FP17" s="480" t="s">
        <v>96</v>
      </c>
      <c r="FQ17" s="486">
        <v>648</v>
      </c>
      <c r="FR17" s="480">
        <v>648</v>
      </c>
      <c r="FS17" s="480" t="s">
        <v>96</v>
      </c>
      <c r="FT17" s="480" t="s">
        <v>96</v>
      </c>
      <c r="FU17" s="480" t="s">
        <v>96</v>
      </c>
      <c r="FV17" s="480">
        <v>163</v>
      </c>
      <c r="FW17" s="480">
        <v>163</v>
      </c>
      <c r="FX17" s="480" t="s">
        <v>96</v>
      </c>
      <c r="FY17" s="480" t="s">
        <v>96</v>
      </c>
      <c r="FZ17" s="480" t="s">
        <v>96</v>
      </c>
    </row>
    <row r="18" spans="2:182" ht="15" thickBot="1">
      <c r="B18" s="471" t="s">
        <v>129</v>
      </c>
      <c r="C18" s="472">
        <v>576</v>
      </c>
      <c r="D18" s="472">
        <v>259</v>
      </c>
      <c r="E18" s="472">
        <v>215</v>
      </c>
      <c r="F18" s="472">
        <v>35</v>
      </c>
      <c r="G18" s="473">
        <v>112</v>
      </c>
      <c r="H18" s="472">
        <v>541</v>
      </c>
      <c r="I18" s="472">
        <v>387</v>
      </c>
      <c r="J18" s="472">
        <v>196</v>
      </c>
      <c r="K18" s="472">
        <v>41</v>
      </c>
      <c r="L18" s="473">
        <v>78</v>
      </c>
      <c r="M18" s="472">
        <v>618</v>
      </c>
      <c r="N18" s="472">
        <v>509</v>
      </c>
      <c r="O18" s="472">
        <v>209</v>
      </c>
      <c r="P18" s="472">
        <v>67</v>
      </c>
      <c r="Q18" s="473">
        <v>80</v>
      </c>
      <c r="R18" s="472">
        <v>569</v>
      </c>
      <c r="S18" s="473">
        <v>442</v>
      </c>
      <c r="T18" s="473">
        <v>220</v>
      </c>
      <c r="U18" s="473">
        <v>21</v>
      </c>
      <c r="V18" s="473">
        <v>92</v>
      </c>
      <c r="W18" s="488">
        <f t="shared" si="1"/>
        <v>2304</v>
      </c>
      <c r="X18" s="472">
        <f t="shared" si="1"/>
        <v>1597</v>
      </c>
      <c r="Y18" s="472">
        <f t="shared" si="1"/>
        <v>840</v>
      </c>
      <c r="Z18" s="472">
        <f t="shared" si="1"/>
        <v>164</v>
      </c>
      <c r="AA18" s="472">
        <f t="shared" si="1"/>
        <v>362</v>
      </c>
      <c r="AB18" s="475">
        <v>577</v>
      </c>
      <c r="AC18" s="475">
        <v>241</v>
      </c>
      <c r="AD18" s="475">
        <v>212</v>
      </c>
      <c r="AE18" s="475">
        <v>47</v>
      </c>
      <c r="AF18" s="475"/>
      <c r="AG18" s="475">
        <v>554</v>
      </c>
      <c r="AH18" s="475">
        <v>401</v>
      </c>
      <c r="AI18" s="475">
        <v>217</v>
      </c>
      <c r="AJ18" s="475">
        <v>47</v>
      </c>
      <c r="AK18" s="475">
        <v>69</v>
      </c>
      <c r="AL18" s="475">
        <v>564</v>
      </c>
      <c r="AM18" s="475">
        <v>505</v>
      </c>
      <c r="AN18" s="475">
        <v>220</v>
      </c>
      <c r="AO18" s="475">
        <v>47</v>
      </c>
      <c r="AP18" s="475">
        <v>76</v>
      </c>
      <c r="AQ18" s="475">
        <v>560</v>
      </c>
      <c r="AR18" s="475">
        <v>389</v>
      </c>
      <c r="AS18" s="475">
        <v>180</v>
      </c>
      <c r="AT18" s="475">
        <v>76</v>
      </c>
      <c r="AU18" s="475">
        <v>106</v>
      </c>
      <c r="AV18" s="485">
        <f t="shared" si="2"/>
        <v>2255</v>
      </c>
      <c r="AW18" s="475">
        <f t="shared" si="2"/>
        <v>1536</v>
      </c>
      <c r="AX18" s="475">
        <f t="shared" si="2"/>
        <v>829</v>
      </c>
      <c r="AY18" s="475">
        <f t="shared" si="2"/>
        <v>217</v>
      </c>
      <c r="AZ18" s="475">
        <f t="shared" si="2"/>
        <v>251</v>
      </c>
      <c r="BA18" s="475">
        <v>523</v>
      </c>
      <c r="BB18" s="475">
        <v>121</v>
      </c>
      <c r="BC18" s="475">
        <v>202</v>
      </c>
      <c r="BD18" s="475">
        <v>38</v>
      </c>
      <c r="BE18" s="475">
        <v>124</v>
      </c>
      <c r="BF18" s="475">
        <v>616</v>
      </c>
      <c r="BG18" s="475">
        <v>149</v>
      </c>
      <c r="BH18" s="475">
        <v>261</v>
      </c>
      <c r="BI18" s="475">
        <v>67</v>
      </c>
      <c r="BJ18" s="475">
        <v>119.5</v>
      </c>
      <c r="BK18" s="475">
        <v>594</v>
      </c>
      <c r="BL18" s="475">
        <v>140</v>
      </c>
      <c r="BM18" s="475">
        <v>270</v>
      </c>
      <c r="BN18" s="475">
        <v>45</v>
      </c>
      <c r="BO18" s="475">
        <v>103</v>
      </c>
      <c r="BP18" s="475">
        <v>580</v>
      </c>
      <c r="BQ18" s="475">
        <v>141</v>
      </c>
      <c r="BR18" s="475">
        <v>270</v>
      </c>
      <c r="BS18" s="475">
        <v>44</v>
      </c>
      <c r="BT18" s="475">
        <v>99</v>
      </c>
      <c r="BU18" s="485">
        <f t="shared" si="3"/>
        <v>2313</v>
      </c>
      <c r="BV18" s="475">
        <f>BB18+BG18+BL18+BQ18</f>
        <v>551</v>
      </c>
      <c r="BW18" s="475">
        <f>BC18+BH18+BM18+BR18</f>
        <v>1003</v>
      </c>
      <c r="BX18" s="475">
        <f>BD18+BI18+BN18+BS18</f>
        <v>194</v>
      </c>
      <c r="BY18" s="475">
        <f>BE18+BJ18+BO18+BT18</f>
        <v>445.5</v>
      </c>
      <c r="BZ18" s="475">
        <v>625</v>
      </c>
      <c r="CA18" s="475">
        <v>136</v>
      </c>
      <c r="CB18" s="475">
        <v>289</v>
      </c>
      <c r="CC18" s="475">
        <v>38</v>
      </c>
      <c r="CD18" s="475">
        <v>106</v>
      </c>
      <c r="CE18" s="475">
        <v>625</v>
      </c>
      <c r="CF18" s="475">
        <v>123</v>
      </c>
      <c r="CG18" s="475">
        <v>338</v>
      </c>
      <c r="CH18" s="475">
        <v>66</v>
      </c>
      <c r="CI18" s="475">
        <v>90</v>
      </c>
      <c r="CJ18" s="475">
        <v>659</v>
      </c>
      <c r="CK18" s="475">
        <v>125</v>
      </c>
      <c r="CL18" s="475">
        <v>354</v>
      </c>
      <c r="CM18" s="475">
        <v>56</v>
      </c>
      <c r="CN18" s="475">
        <v>62</v>
      </c>
      <c r="CO18" s="475">
        <v>614</v>
      </c>
      <c r="CP18" s="475">
        <v>111</v>
      </c>
      <c r="CQ18" s="475">
        <v>321</v>
      </c>
      <c r="CR18" s="475">
        <v>62</v>
      </c>
      <c r="CS18" s="475">
        <v>60</v>
      </c>
      <c r="CT18" s="485">
        <f t="shared" si="5"/>
        <v>2523</v>
      </c>
      <c r="CU18" s="475">
        <f>CA18+CF18+CK18+CP18</f>
        <v>495</v>
      </c>
      <c r="CV18" s="475">
        <f>CB18+CG18+CL18+CQ18</f>
        <v>1302</v>
      </c>
      <c r="CW18" s="475">
        <f>CC18+CH18+CM18+CR18</f>
        <v>222</v>
      </c>
      <c r="CX18" s="475">
        <f>CD18+CI18+CN18+CS18</f>
        <v>318</v>
      </c>
      <c r="CY18" s="475">
        <v>617</v>
      </c>
      <c r="CZ18" s="475">
        <v>114</v>
      </c>
      <c r="DA18" s="475">
        <v>306</v>
      </c>
      <c r="DB18" s="475">
        <v>50</v>
      </c>
      <c r="DC18" s="475">
        <v>96</v>
      </c>
      <c r="DD18" s="475">
        <v>780</v>
      </c>
      <c r="DE18" s="475">
        <v>180</v>
      </c>
      <c r="DF18" s="475">
        <v>312</v>
      </c>
      <c r="DG18" s="475">
        <v>53</v>
      </c>
      <c r="DH18" s="475">
        <v>149</v>
      </c>
      <c r="DI18" s="475">
        <v>683</v>
      </c>
      <c r="DJ18" s="475">
        <v>129</v>
      </c>
      <c r="DK18" s="475">
        <v>304</v>
      </c>
      <c r="DL18" s="475">
        <v>60</v>
      </c>
      <c r="DM18" s="475">
        <v>105</v>
      </c>
      <c r="DN18" s="475">
        <v>702</v>
      </c>
      <c r="DO18" s="475">
        <v>122</v>
      </c>
      <c r="DP18" s="475">
        <v>356</v>
      </c>
      <c r="DQ18" s="475">
        <v>40</v>
      </c>
      <c r="DR18" s="475">
        <v>101</v>
      </c>
      <c r="DS18" s="485">
        <v>2782</v>
      </c>
      <c r="DT18" s="475">
        <v>545</v>
      </c>
      <c r="DU18" s="475">
        <v>1278</v>
      </c>
      <c r="DV18" s="475">
        <v>203</v>
      </c>
      <c r="DW18" s="475">
        <v>451</v>
      </c>
      <c r="DX18" s="475">
        <v>648</v>
      </c>
      <c r="DY18" s="567">
        <v>134</v>
      </c>
      <c r="DZ18" s="475">
        <v>271</v>
      </c>
      <c r="EA18" s="475">
        <v>59</v>
      </c>
      <c r="EB18" s="475">
        <v>116</v>
      </c>
      <c r="EC18" s="475">
        <v>641</v>
      </c>
      <c r="ED18" s="567">
        <v>142</v>
      </c>
      <c r="EE18" s="475">
        <v>256</v>
      </c>
      <c r="EF18" s="475">
        <v>61</v>
      </c>
      <c r="EG18" s="475">
        <v>105</v>
      </c>
      <c r="EH18" s="475">
        <v>673</v>
      </c>
      <c r="EI18" s="567">
        <v>148</v>
      </c>
      <c r="EJ18" s="475">
        <v>254</v>
      </c>
      <c r="EK18" s="475">
        <v>65</v>
      </c>
      <c r="EL18" s="475">
        <v>106</v>
      </c>
      <c r="EM18" s="475">
        <v>630</v>
      </c>
      <c r="EN18" s="475">
        <v>149</v>
      </c>
      <c r="EO18" s="475">
        <v>233</v>
      </c>
      <c r="EP18" s="475">
        <v>56</v>
      </c>
      <c r="EQ18" s="475">
        <v>79</v>
      </c>
      <c r="ER18" s="485">
        <v>2592</v>
      </c>
      <c r="ES18" s="475">
        <v>573</v>
      </c>
      <c r="ET18" s="475">
        <v>1014</v>
      </c>
      <c r="EU18" s="475">
        <v>241</v>
      </c>
      <c r="EV18" s="475">
        <v>406</v>
      </c>
      <c r="EW18" s="475">
        <v>693</v>
      </c>
      <c r="EX18" s="475">
        <v>145</v>
      </c>
      <c r="EY18" s="475">
        <v>314</v>
      </c>
      <c r="EZ18" s="475">
        <v>49</v>
      </c>
      <c r="FA18" s="475">
        <v>105</v>
      </c>
      <c r="FB18" s="475">
        <v>640</v>
      </c>
      <c r="FC18" s="475">
        <v>114</v>
      </c>
      <c r="FD18" s="475">
        <v>288</v>
      </c>
      <c r="FE18" s="475">
        <v>76</v>
      </c>
      <c r="FF18" s="475">
        <v>114</v>
      </c>
      <c r="FG18" s="475">
        <v>722</v>
      </c>
      <c r="FH18" s="475">
        <v>164</v>
      </c>
      <c r="FI18" s="475">
        <v>315</v>
      </c>
      <c r="FJ18" s="475">
        <v>75</v>
      </c>
      <c r="FK18" s="475">
        <v>106</v>
      </c>
      <c r="FL18" s="475">
        <v>678</v>
      </c>
      <c r="FM18" s="475">
        <v>146</v>
      </c>
      <c r="FN18" s="475">
        <v>281</v>
      </c>
      <c r="FO18" s="475">
        <v>80</v>
      </c>
      <c r="FP18" s="475">
        <v>71</v>
      </c>
      <c r="FQ18" s="485">
        <v>2733</v>
      </c>
      <c r="FR18" s="475">
        <v>569</v>
      </c>
      <c r="FS18" s="475">
        <v>1198</v>
      </c>
      <c r="FT18" s="475">
        <v>280</v>
      </c>
      <c r="FU18" s="475">
        <v>396</v>
      </c>
      <c r="FV18" s="475">
        <v>659</v>
      </c>
      <c r="FW18" s="475">
        <v>145</v>
      </c>
      <c r="FX18" s="475">
        <v>291</v>
      </c>
      <c r="FY18" s="475">
        <v>59</v>
      </c>
      <c r="FZ18" s="475">
        <v>111</v>
      </c>
    </row>
    <row r="19" spans="2:182" ht="15" thickBot="1">
      <c r="B19" s="462" t="s">
        <v>353</v>
      </c>
      <c r="C19" s="470">
        <f t="shared" ref="C19:BE19" si="6">SUM(C9:C18)</f>
        <v>7340</v>
      </c>
      <c r="D19" s="481">
        <f t="shared" si="6"/>
        <v>3279</v>
      </c>
      <c r="E19" s="481">
        <f t="shared" si="6"/>
        <v>1103</v>
      </c>
      <c r="F19" s="481">
        <f t="shared" si="6"/>
        <v>2429</v>
      </c>
      <c r="G19" s="481">
        <f t="shared" si="6"/>
        <v>514</v>
      </c>
      <c r="H19" s="470">
        <f t="shared" si="6"/>
        <v>7114</v>
      </c>
      <c r="I19" s="481">
        <f t="shared" si="6"/>
        <v>3485</v>
      </c>
      <c r="J19" s="481">
        <f t="shared" si="6"/>
        <v>1121</v>
      </c>
      <c r="K19" s="481">
        <f t="shared" si="6"/>
        <v>2013</v>
      </c>
      <c r="L19" s="481">
        <f t="shared" si="6"/>
        <v>442</v>
      </c>
      <c r="M19" s="470">
        <f t="shared" si="6"/>
        <v>7959</v>
      </c>
      <c r="N19" s="481">
        <f t="shared" si="6"/>
        <v>3998</v>
      </c>
      <c r="O19" s="481">
        <f t="shared" si="6"/>
        <v>1127</v>
      </c>
      <c r="P19" s="481">
        <f t="shared" si="6"/>
        <v>2369</v>
      </c>
      <c r="Q19" s="481">
        <f t="shared" si="6"/>
        <v>358</v>
      </c>
      <c r="R19" s="470">
        <f t="shared" si="6"/>
        <v>7685</v>
      </c>
      <c r="S19" s="470">
        <f t="shared" si="6"/>
        <v>3834</v>
      </c>
      <c r="T19" s="470">
        <f t="shared" si="6"/>
        <v>1144</v>
      </c>
      <c r="U19" s="470">
        <f t="shared" si="6"/>
        <v>2155</v>
      </c>
      <c r="V19" s="470">
        <f t="shared" si="6"/>
        <v>511</v>
      </c>
      <c r="W19" s="490">
        <f t="shared" si="6"/>
        <v>30098</v>
      </c>
      <c r="X19" s="481">
        <f t="shared" si="6"/>
        <v>14596</v>
      </c>
      <c r="Y19" s="481">
        <f t="shared" si="6"/>
        <v>4494</v>
      </c>
      <c r="Z19" s="481">
        <f t="shared" si="6"/>
        <v>8966</v>
      </c>
      <c r="AA19" s="481">
        <f t="shared" si="6"/>
        <v>1825</v>
      </c>
      <c r="AB19" s="470">
        <f t="shared" si="6"/>
        <v>6498</v>
      </c>
      <c r="AC19" s="470">
        <f t="shared" si="6"/>
        <v>3257</v>
      </c>
      <c r="AD19" s="470">
        <f t="shared" si="6"/>
        <v>1289</v>
      </c>
      <c r="AE19" s="470">
        <f t="shared" si="6"/>
        <v>1393</v>
      </c>
      <c r="AF19" s="470">
        <f t="shared" si="6"/>
        <v>434</v>
      </c>
      <c r="AG19" s="470">
        <f t="shared" si="6"/>
        <v>6852</v>
      </c>
      <c r="AH19" s="470">
        <f t="shared" si="6"/>
        <v>3047</v>
      </c>
      <c r="AI19" s="470">
        <f t="shared" si="6"/>
        <v>1496</v>
      </c>
      <c r="AJ19" s="470">
        <f t="shared" si="6"/>
        <v>1890</v>
      </c>
      <c r="AK19" s="470">
        <f t="shared" si="6"/>
        <v>416</v>
      </c>
      <c r="AL19" s="470">
        <f t="shared" si="6"/>
        <v>8027</v>
      </c>
      <c r="AM19" s="470">
        <f t="shared" si="6"/>
        <v>3908</v>
      </c>
      <c r="AN19" s="470">
        <f t="shared" si="6"/>
        <v>1563</v>
      </c>
      <c r="AO19" s="470">
        <f t="shared" si="6"/>
        <v>2028</v>
      </c>
      <c r="AP19" s="470">
        <f t="shared" si="6"/>
        <v>480</v>
      </c>
      <c r="AQ19" s="470">
        <f t="shared" si="6"/>
        <v>7670</v>
      </c>
      <c r="AR19" s="470">
        <f t="shared" si="6"/>
        <v>3513</v>
      </c>
      <c r="AS19" s="470">
        <f t="shared" si="6"/>
        <v>1446</v>
      </c>
      <c r="AT19" s="470">
        <f t="shared" si="6"/>
        <v>2173</v>
      </c>
      <c r="AU19" s="470">
        <f t="shared" si="6"/>
        <v>515</v>
      </c>
      <c r="AV19" s="482">
        <f t="shared" si="6"/>
        <v>29047</v>
      </c>
      <c r="AW19" s="470">
        <f t="shared" si="6"/>
        <v>13725</v>
      </c>
      <c r="AX19" s="470">
        <f t="shared" si="6"/>
        <v>5794</v>
      </c>
      <c r="AY19" s="470">
        <f t="shared" si="6"/>
        <v>7484</v>
      </c>
      <c r="AZ19" s="470">
        <f t="shared" si="6"/>
        <v>1845</v>
      </c>
      <c r="BA19" s="470">
        <f t="shared" si="6"/>
        <v>6964</v>
      </c>
      <c r="BB19" s="470">
        <f t="shared" si="6"/>
        <v>3383</v>
      </c>
      <c r="BC19" s="470">
        <f t="shared" si="6"/>
        <v>1397</v>
      </c>
      <c r="BD19" s="470">
        <f t="shared" si="6"/>
        <v>1641</v>
      </c>
      <c r="BE19" s="470">
        <f t="shared" si="6"/>
        <v>532</v>
      </c>
      <c r="BF19" s="470">
        <v>8618</v>
      </c>
      <c r="BG19" s="470">
        <v>3862</v>
      </c>
      <c r="BH19" s="470">
        <v>1976</v>
      </c>
      <c r="BI19" s="470">
        <v>2292</v>
      </c>
      <c r="BJ19" s="470">
        <v>552.5</v>
      </c>
      <c r="BK19" s="470">
        <v>8503</v>
      </c>
      <c r="BL19" s="470">
        <v>3944</v>
      </c>
      <c r="BM19" s="470">
        <v>1955</v>
      </c>
      <c r="BN19" s="470">
        <v>2161</v>
      </c>
      <c r="BO19" s="470">
        <v>463</v>
      </c>
      <c r="BP19" s="470">
        <v>8146</v>
      </c>
      <c r="BQ19" s="470">
        <v>3608</v>
      </c>
      <c r="BR19" s="470">
        <v>1731</v>
      </c>
      <c r="BS19" s="470">
        <v>2296</v>
      </c>
      <c r="BT19" s="470">
        <v>497</v>
      </c>
      <c r="BU19" s="482">
        <f t="shared" ref="BU19:CX19" si="7">SUM(BU9:BU18)</f>
        <v>32231</v>
      </c>
      <c r="BV19" s="470">
        <f t="shared" si="7"/>
        <v>14797</v>
      </c>
      <c r="BW19" s="470">
        <f t="shared" si="7"/>
        <v>7059</v>
      </c>
      <c r="BX19" s="470">
        <f t="shared" si="7"/>
        <v>8390</v>
      </c>
      <c r="BY19" s="470">
        <f t="shared" si="7"/>
        <v>2044.5</v>
      </c>
      <c r="BZ19" s="470">
        <f t="shared" si="7"/>
        <v>7671</v>
      </c>
      <c r="CA19" s="470">
        <f t="shared" si="7"/>
        <v>3270</v>
      </c>
      <c r="CB19" s="470">
        <f t="shared" si="7"/>
        <v>1606</v>
      </c>
      <c r="CC19" s="470">
        <f t="shared" si="7"/>
        <v>2234</v>
      </c>
      <c r="CD19" s="470">
        <f t="shared" si="7"/>
        <v>504</v>
      </c>
      <c r="CE19" s="470">
        <f t="shared" si="7"/>
        <v>7450</v>
      </c>
      <c r="CF19" s="470">
        <f t="shared" si="7"/>
        <v>3537</v>
      </c>
      <c r="CG19" s="470">
        <f t="shared" si="7"/>
        <v>1383</v>
      </c>
      <c r="CH19" s="470">
        <f t="shared" si="7"/>
        <v>2143</v>
      </c>
      <c r="CI19" s="470">
        <f t="shared" si="7"/>
        <v>403</v>
      </c>
      <c r="CJ19" s="470">
        <f t="shared" si="7"/>
        <v>8025</v>
      </c>
      <c r="CK19" s="470">
        <f t="shared" si="7"/>
        <v>3863</v>
      </c>
      <c r="CL19" s="470">
        <f t="shared" si="7"/>
        <v>1372</v>
      </c>
      <c r="CM19" s="470">
        <f t="shared" si="7"/>
        <v>2381</v>
      </c>
      <c r="CN19" s="470">
        <f t="shared" si="7"/>
        <v>334</v>
      </c>
      <c r="CO19" s="470">
        <f t="shared" si="7"/>
        <v>8548</v>
      </c>
      <c r="CP19" s="470">
        <f t="shared" si="7"/>
        <v>3458</v>
      </c>
      <c r="CQ19" s="470">
        <f t="shared" si="7"/>
        <v>2162</v>
      </c>
      <c r="CR19" s="470">
        <f t="shared" si="7"/>
        <v>2472</v>
      </c>
      <c r="CS19" s="470">
        <f t="shared" si="7"/>
        <v>382</v>
      </c>
      <c r="CT19" s="482">
        <f t="shared" si="7"/>
        <v>31694</v>
      </c>
      <c r="CU19" s="470">
        <f t="shared" si="7"/>
        <v>14128</v>
      </c>
      <c r="CV19" s="470">
        <f t="shared" si="7"/>
        <v>6523</v>
      </c>
      <c r="CW19" s="470">
        <f t="shared" si="7"/>
        <v>9230</v>
      </c>
      <c r="CX19" s="470">
        <f t="shared" si="7"/>
        <v>1623</v>
      </c>
      <c r="CY19" s="470">
        <v>8019</v>
      </c>
      <c r="CZ19" s="470">
        <v>3437</v>
      </c>
      <c r="DA19" s="470">
        <v>2031</v>
      </c>
      <c r="DB19" s="470">
        <v>2108</v>
      </c>
      <c r="DC19" s="470">
        <v>404</v>
      </c>
      <c r="DD19" s="470">
        <f t="shared" ref="DD19:DW19" si="8">SUM(DD9:DD18)</f>
        <v>8143</v>
      </c>
      <c r="DE19" s="470">
        <f t="shared" si="8"/>
        <v>3097</v>
      </c>
      <c r="DF19" s="470">
        <f t="shared" si="8"/>
        <v>2272</v>
      </c>
      <c r="DG19" s="470">
        <f t="shared" si="8"/>
        <v>2246</v>
      </c>
      <c r="DH19" s="470">
        <f t="shared" si="8"/>
        <v>473</v>
      </c>
      <c r="DI19" s="470">
        <f t="shared" si="8"/>
        <v>9319</v>
      </c>
      <c r="DJ19" s="470">
        <f t="shared" si="8"/>
        <v>3965</v>
      </c>
      <c r="DK19" s="470">
        <f t="shared" si="8"/>
        <v>2292</v>
      </c>
      <c r="DL19" s="470">
        <f t="shared" si="8"/>
        <v>2570</v>
      </c>
      <c r="DM19" s="470">
        <f t="shared" si="8"/>
        <v>430</v>
      </c>
      <c r="DN19" s="470">
        <f t="shared" si="8"/>
        <v>8943</v>
      </c>
      <c r="DO19" s="470">
        <f t="shared" si="8"/>
        <v>3970</v>
      </c>
      <c r="DP19" s="470">
        <f t="shared" si="8"/>
        <v>2004</v>
      </c>
      <c r="DQ19" s="470">
        <f t="shared" si="8"/>
        <v>2549</v>
      </c>
      <c r="DR19" s="470">
        <f t="shared" si="8"/>
        <v>372</v>
      </c>
      <c r="DS19" s="482">
        <f t="shared" si="8"/>
        <v>34424</v>
      </c>
      <c r="DT19" s="470">
        <f t="shared" si="8"/>
        <v>14469</v>
      </c>
      <c r="DU19" s="470">
        <f t="shared" si="8"/>
        <v>8531</v>
      </c>
      <c r="DV19" s="470">
        <f t="shared" si="8"/>
        <v>9473</v>
      </c>
      <c r="DW19" s="470">
        <f t="shared" si="8"/>
        <v>1679</v>
      </c>
      <c r="DX19" s="470">
        <v>8560</v>
      </c>
      <c r="DY19" s="470">
        <v>3819</v>
      </c>
      <c r="DZ19" s="470">
        <v>2001</v>
      </c>
      <c r="EA19" s="470">
        <v>2233</v>
      </c>
      <c r="EB19" s="470">
        <v>460</v>
      </c>
      <c r="EC19" s="470">
        <v>7943</v>
      </c>
      <c r="ED19" s="470">
        <v>3625</v>
      </c>
      <c r="EE19" s="470">
        <v>1860</v>
      </c>
      <c r="EF19" s="470">
        <v>2037</v>
      </c>
      <c r="EG19" s="470">
        <v>363</v>
      </c>
      <c r="EH19" s="470">
        <v>9063</v>
      </c>
      <c r="EI19" s="470">
        <v>3858</v>
      </c>
      <c r="EJ19" s="470">
        <v>2153</v>
      </c>
      <c r="EK19" s="470">
        <v>2536</v>
      </c>
      <c r="EL19" s="470">
        <v>442</v>
      </c>
      <c r="EM19" s="470">
        <v>8878</v>
      </c>
      <c r="EN19" s="470">
        <v>3791</v>
      </c>
      <c r="EO19" s="470">
        <v>2184</v>
      </c>
      <c r="EP19" s="470">
        <v>2479</v>
      </c>
      <c r="EQ19" s="470">
        <v>314</v>
      </c>
      <c r="ER19" s="482">
        <v>34444</v>
      </c>
      <c r="ES19" s="470">
        <v>15093</v>
      </c>
      <c r="ET19" s="470">
        <v>8198</v>
      </c>
      <c r="EU19" s="470">
        <v>9285</v>
      </c>
      <c r="EV19" s="470">
        <v>1579</v>
      </c>
      <c r="EW19" s="470">
        <v>8397</v>
      </c>
      <c r="EX19" s="470">
        <v>3820</v>
      </c>
      <c r="EY19" s="470">
        <v>2021</v>
      </c>
      <c r="EZ19" s="470">
        <v>2079</v>
      </c>
      <c r="FA19" s="470">
        <v>427</v>
      </c>
      <c r="FB19" s="470">
        <v>8751</v>
      </c>
      <c r="FC19" s="470">
        <v>3925</v>
      </c>
      <c r="FD19" s="470">
        <v>2090</v>
      </c>
      <c r="FE19" s="470">
        <v>2362</v>
      </c>
      <c r="FF19" s="470">
        <v>367</v>
      </c>
      <c r="FG19" s="470">
        <v>9274</v>
      </c>
      <c r="FH19" s="470">
        <v>4010</v>
      </c>
      <c r="FI19" s="470">
        <v>2326</v>
      </c>
      <c r="FJ19" s="470">
        <v>2491</v>
      </c>
      <c r="FK19" s="470">
        <v>400</v>
      </c>
      <c r="FL19" s="470">
        <v>8766</v>
      </c>
      <c r="FM19" s="470">
        <v>3958</v>
      </c>
      <c r="FN19" s="470">
        <v>2134</v>
      </c>
      <c r="FO19" s="470">
        <v>2241</v>
      </c>
      <c r="FP19" s="470">
        <v>353</v>
      </c>
      <c r="FQ19" s="482">
        <v>35188</v>
      </c>
      <c r="FR19" s="470">
        <v>15713</v>
      </c>
      <c r="FS19" s="470">
        <v>8571</v>
      </c>
      <c r="FT19" s="470">
        <v>9173</v>
      </c>
      <c r="FU19" s="470">
        <v>1547</v>
      </c>
      <c r="FV19" s="470">
        <v>7939</v>
      </c>
      <c r="FW19" s="470">
        <v>3711</v>
      </c>
      <c r="FX19" s="470">
        <v>1858</v>
      </c>
      <c r="FY19" s="470">
        <v>1913</v>
      </c>
      <c r="FZ19" s="470">
        <v>429</v>
      </c>
    </row>
    <row r="20" spans="2:182">
      <c r="B20" s="23" t="s">
        <v>228</v>
      </c>
    </row>
  </sheetData>
  <mergeCells count="36">
    <mergeCell ref="C4:G4"/>
    <mergeCell ref="H4:L4"/>
    <mergeCell ref="M4:Q4"/>
    <mergeCell ref="R4:V4"/>
    <mergeCell ref="W4:AA4"/>
    <mergeCell ref="AB4:AF4"/>
    <mergeCell ref="CY4:DC4"/>
    <mergeCell ref="AV4:AZ4"/>
    <mergeCell ref="BA4:BE4"/>
    <mergeCell ref="BU4:BY4"/>
    <mergeCell ref="AG4:AK4"/>
    <mergeCell ref="AQ4:AU4"/>
    <mergeCell ref="CJ4:CN4"/>
    <mergeCell ref="CE4:CI4"/>
    <mergeCell ref="BK4:BO4"/>
    <mergeCell ref="CO4:CS4"/>
    <mergeCell ref="BZ4:CD4"/>
    <mergeCell ref="AL4:AP4"/>
    <mergeCell ref="DX4:EB4"/>
    <mergeCell ref="DI4:DM4"/>
    <mergeCell ref="DN4:DR4"/>
    <mergeCell ref="BF4:BJ4"/>
    <mergeCell ref="BP4:BT4"/>
    <mergeCell ref="CT4:CX4"/>
    <mergeCell ref="DS4:DW4"/>
    <mergeCell ref="DD4:DH4"/>
    <mergeCell ref="FL4:FP4"/>
    <mergeCell ref="FQ4:FU4"/>
    <mergeCell ref="EC4:EG4"/>
    <mergeCell ref="ER4:EV4"/>
    <mergeCell ref="FV4:FZ4"/>
    <mergeCell ref="EH4:EL4"/>
    <mergeCell ref="FG4:FK4"/>
    <mergeCell ref="FB4:FF4"/>
    <mergeCell ref="EW4:FA4"/>
    <mergeCell ref="EM4:EQ4"/>
  </mergeCells>
  <printOptions horizontalCentered="1"/>
  <pageMargins left="0.70866141732283472" right="0.70866141732283472" top="0.74803149606299213" bottom="0.74803149606299213" header="0.31496062992125984" footer="0.31496062992125984"/>
  <pageSetup paperSize="9" scale="56" orientation="landscape" r:id="rId1"/>
  <colBreaks count="1" manualBreakCount="1">
    <brk id="153" min="1" max="19"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2:AL34"/>
  <sheetViews>
    <sheetView view="pageBreakPreview" topLeftCell="B1" zoomScaleNormal="100" zoomScaleSheetLayoutView="100" workbookViewId="0">
      <pane xSplit="1" ySplit="6" topLeftCell="Z7" activePane="bottomRight" state="frozen"/>
      <selection activeCell="B2" sqref="B2"/>
      <selection pane="topRight" activeCell="B2" sqref="B2"/>
      <selection pane="bottomLeft" activeCell="B2" sqref="B2"/>
      <selection pane="bottomRight" activeCell="B2" sqref="B2"/>
    </sheetView>
  </sheetViews>
  <sheetFormatPr defaultRowHeight="12.5" outlineLevelCol="1"/>
  <cols>
    <col min="1" max="1" width="1.26953125" customWidth="1"/>
    <col min="2" max="2" width="47.26953125" style="23" customWidth="1"/>
    <col min="3" max="6" width="9" style="23" hidden="1" customWidth="1" outlineLevel="1"/>
    <col min="7" max="7" width="9" style="23" customWidth="1" collapsed="1"/>
    <col min="8" max="11" width="9" style="23" hidden="1" customWidth="1" outlineLevel="1"/>
    <col min="12" max="12" width="9" style="23" customWidth="1" collapsed="1"/>
    <col min="13" max="16" width="9" style="23" hidden="1" customWidth="1" outlineLevel="1"/>
    <col min="17" max="17" width="9" style="23" customWidth="1" collapsed="1"/>
    <col min="18" max="21" width="9" style="23" hidden="1" customWidth="1" outlineLevel="1"/>
    <col min="22" max="22" width="9" style="23" customWidth="1" collapsed="1"/>
    <col min="23" max="38" width="9" style="23" customWidth="1"/>
    <col min="39" max="39" width="8.7265625" customWidth="1"/>
  </cols>
  <sheetData>
    <row r="2" spans="2:38" ht="15.5">
      <c r="B2" s="515" t="s">
        <v>363</v>
      </c>
    </row>
    <row r="3" spans="2:38" ht="10" customHeight="1"/>
    <row r="4" spans="2:38" ht="21">
      <c r="B4" s="45" t="s">
        <v>364</v>
      </c>
      <c r="C4" s="45" t="s">
        <v>130</v>
      </c>
      <c r="D4" s="45" t="s">
        <v>131</v>
      </c>
      <c r="E4" s="45" t="s">
        <v>132</v>
      </c>
      <c r="F4" s="45" t="s">
        <v>133</v>
      </c>
      <c r="G4" s="45" t="s">
        <v>134</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c r="AB4" s="45" t="s">
        <v>457</v>
      </c>
      <c r="AC4" s="45" t="s">
        <v>458</v>
      </c>
      <c r="AD4" s="45" t="s">
        <v>459</v>
      </c>
      <c r="AE4" s="45" t="s">
        <v>460</v>
      </c>
      <c r="AF4" s="45" t="s">
        <v>461</v>
      </c>
      <c r="AG4" s="45" t="s">
        <v>510</v>
      </c>
      <c r="AH4" s="45" t="s">
        <v>511</v>
      </c>
      <c r="AI4" s="45" t="s">
        <v>512</v>
      </c>
      <c r="AJ4" s="45" t="s">
        <v>513</v>
      </c>
      <c r="AK4" s="45" t="s">
        <v>514</v>
      </c>
      <c r="AL4" s="45" t="s">
        <v>565</v>
      </c>
    </row>
    <row r="5" spans="2:38" ht="6.75"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38" ht="6.75" customHeight="1" thickBo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2:38" ht="13" thickBot="1">
      <c r="B7" s="192" t="s">
        <v>229</v>
      </c>
      <c r="C7" s="233">
        <f t="shared" ref="C7:J7" si="0">C8+C9+C10+C11+C12+C13+C14+C15+C16+C17</f>
        <v>6937</v>
      </c>
      <c r="D7" s="233">
        <f t="shared" si="0"/>
        <v>6766</v>
      </c>
      <c r="E7" s="233">
        <f t="shared" si="0"/>
        <v>7472</v>
      </c>
      <c r="F7" s="233">
        <f t="shared" si="0"/>
        <v>7201</v>
      </c>
      <c r="G7" s="292">
        <f t="shared" si="0"/>
        <v>28376</v>
      </c>
      <c r="H7" s="233">
        <f t="shared" si="0"/>
        <v>6152</v>
      </c>
      <c r="I7" s="233">
        <f t="shared" si="0"/>
        <v>6642</v>
      </c>
      <c r="J7" s="233">
        <f t="shared" si="0"/>
        <v>7616</v>
      </c>
      <c r="K7" s="233">
        <v>7296</v>
      </c>
      <c r="L7" s="292">
        <f>L8+L9+L10+L11+L12+L13+L14+L15+L16+L17</f>
        <v>27706</v>
      </c>
      <c r="M7" s="233">
        <v>6756</v>
      </c>
      <c r="N7" s="233">
        <v>7855</v>
      </c>
      <c r="O7" s="233">
        <v>8090</v>
      </c>
      <c r="P7" s="233">
        <v>7679</v>
      </c>
      <c r="Q7" s="292">
        <v>30380</v>
      </c>
      <c r="R7" s="233">
        <v>7263</v>
      </c>
      <c r="S7" s="233">
        <v>7203</v>
      </c>
      <c r="T7" s="233">
        <v>8063</v>
      </c>
      <c r="U7" s="233">
        <v>8179</v>
      </c>
      <c r="V7" s="292">
        <v>30708</v>
      </c>
      <c r="W7" s="233">
        <f>W8+W9+W10+W11+W12+W13+W14+W15+W16+W17</f>
        <v>7583</v>
      </c>
      <c r="X7" s="233">
        <v>7906</v>
      </c>
      <c r="Y7" s="233">
        <v>8946</v>
      </c>
      <c r="Z7" s="233">
        <v>8490</v>
      </c>
      <c r="AA7" s="292">
        <v>32925</v>
      </c>
      <c r="AB7" s="233">
        <v>7729</v>
      </c>
      <c r="AC7" s="233">
        <v>7955</v>
      </c>
      <c r="AD7" s="233">
        <v>8479</v>
      </c>
      <c r="AE7" s="233">
        <v>8553</v>
      </c>
      <c r="AF7" s="292">
        <v>32716</v>
      </c>
      <c r="AG7" s="233">
        <v>7801</v>
      </c>
      <c r="AH7" s="233">
        <v>8109</v>
      </c>
      <c r="AI7" s="233">
        <v>8631</v>
      </c>
      <c r="AJ7" s="233">
        <v>8199</v>
      </c>
      <c r="AK7" s="292">
        <v>32740</v>
      </c>
      <c r="AL7" s="233">
        <v>6999</v>
      </c>
    </row>
    <row r="8" spans="2:38" ht="20">
      <c r="B8" s="194" t="s">
        <v>365</v>
      </c>
      <c r="C8" s="237">
        <v>1335</v>
      </c>
      <c r="D8" s="237">
        <v>1245</v>
      </c>
      <c r="E8" s="237">
        <v>1333</v>
      </c>
      <c r="F8" s="237">
        <v>1317</v>
      </c>
      <c r="G8" s="293">
        <v>5230</v>
      </c>
      <c r="H8" s="237">
        <v>928</v>
      </c>
      <c r="I8" s="237">
        <v>1128</v>
      </c>
      <c r="J8" s="237">
        <v>1316</v>
      </c>
      <c r="K8" s="237">
        <v>1251</v>
      </c>
      <c r="L8" s="293">
        <v>4623</v>
      </c>
      <c r="M8" s="237">
        <v>1042</v>
      </c>
      <c r="N8" s="237">
        <v>1348</v>
      </c>
      <c r="O8" s="237">
        <v>1511</v>
      </c>
      <c r="P8" s="237">
        <v>1536</v>
      </c>
      <c r="Q8" s="293">
        <v>5437</v>
      </c>
      <c r="R8" s="237">
        <v>1427</v>
      </c>
      <c r="S8" s="237">
        <v>1363</v>
      </c>
      <c r="T8" s="237">
        <v>1463</v>
      </c>
      <c r="U8" s="237">
        <v>1512</v>
      </c>
      <c r="V8" s="293">
        <v>5765</v>
      </c>
      <c r="W8" s="237">
        <v>1344</v>
      </c>
      <c r="X8" s="237">
        <v>1423</v>
      </c>
      <c r="Y8" s="237">
        <v>1495</v>
      </c>
      <c r="Z8" s="237">
        <v>1556</v>
      </c>
      <c r="AA8" s="293">
        <v>5818</v>
      </c>
      <c r="AB8" s="237">
        <v>1251</v>
      </c>
      <c r="AC8" s="237">
        <v>1249</v>
      </c>
      <c r="AD8" s="237">
        <v>1442</v>
      </c>
      <c r="AE8" s="237">
        <v>1508</v>
      </c>
      <c r="AF8" s="293">
        <v>5450</v>
      </c>
      <c r="AG8" s="237">
        <v>1206</v>
      </c>
      <c r="AH8" s="237">
        <v>1349</v>
      </c>
      <c r="AI8" s="237">
        <v>1339</v>
      </c>
      <c r="AJ8" s="237">
        <v>1337</v>
      </c>
      <c r="AK8" s="293">
        <v>5231</v>
      </c>
      <c r="AL8" s="237">
        <v>1066</v>
      </c>
    </row>
    <row r="9" spans="2:38" ht="20">
      <c r="B9" s="195" t="s">
        <v>366</v>
      </c>
      <c r="C9" s="238">
        <v>2475</v>
      </c>
      <c r="D9" s="238">
        <v>2410</v>
      </c>
      <c r="E9" s="238">
        <v>2746</v>
      </c>
      <c r="F9" s="238">
        <v>2609</v>
      </c>
      <c r="G9" s="294">
        <v>10240</v>
      </c>
      <c r="H9" s="238">
        <v>2175</v>
      </c>
      <c r="I9" s="238">
        <v>2490</v>
      </c>
      <c r="J9" s="238">
        <v>2742</v>
      </c>
      <c r="K9" s="238">
        <v>2685</v>
      </c>
      <c r="L9" s="294">
        <v>10092</v>
      </c>
      <c r="M9" s="238">
        <v>2564</v>
      </c>
      <c r="N9" s="238">
        <v>3146</v>
      </c>
      <c r="O9" s="238">
        <v>3236</v>
      </c>
      <c r="P9" s="238">
        <v>3049</v>
      </c>
      <c r="Q9" s="294">
        <v>11995</v>
      </c>
      <c r="R9" s="238">
        <v>2810</v>
      </c>
      <c r="S9" s="238">
        <v>2877</v>
      </c>
      <c r="T9" s="238">
        <v>3331</v>
      </c>
      <c r="U9" s="238">
        <v>3442</v>
      </c>
      <c r="V9" s="294">
        <v>12460</v>
      </c>
      <c r="W9" s="238">
        <v>2996</v>
      </c>
      <c r="X9" s="238">
        <v>3196</v>
      </c>
      <c r="Y9" s="238">
        <v>3663</v>
      </c>
      <c r="Z9" s="238">
        <v>3488</v>
      </c>
      <c r="AA9" s="294">
        <v>13343</v>
      </c>
      <c r="AB9" s="238">
        <v>3134</v>
      </c>
      <c r="AC9" s="238">
        <v>3299</v>
      </c>
      <c r="AD9" s="238">
        <v>3598</v>
      </c>
      <c r="AE9" s="238">
        <v>3622</v>
      </c>
      <c r="AF9" s="294">
        <v>13653</v>
      </c>
      <c r="AG9" s="238">
        <v>3279</v>
      </c>
      <c r="AH9" s="238">
        <v>3442</v>
      </c>
      <c r="AI9" s="238">
        <v>3703</v>
      </c>
      <c r="AJ9" s="238">
        <v>3550</v>
      </c>
      <c r="AK9" s="294">
        <v>13974</v>
      </c>
      <c r="AL9" s="238">
        <v>2873</v>
      </c>
    </row>
    <row r="10" spans="2:38" ht="20">
      <c r="B10" s="195" t="s">
        <v>367</v>
      </c>
      <c r="C10" s="238">
        <v>1061</v>
      </c>
      <c r="D10" s="238">
        <v>1212</v>
      </c>
      <c r="E10" s="238">
        <v>1351</v>
      </c>
      <c r="F10" s="238">
        <v>1189</v>
      </c>
      <c r="G10" s="294">
        <v>4813</v>
      </c>
      <c r="H10" s="238">
        <v>884</v>
      </c>
      <c r="I10" s="238">
        <v>1081</v>
      </c>
      <c r="J10" s="238">
        <v>1345</v>
      </c>
      <c r="K10" s="238">
        <v>1217</v>
      </c>
      <c r="L10" s="294">
        <v>4527</v>
      </c>
      <c r="M10" s="238">
        <v>931</v>
      </c>
      <c r="N10" s="238">
        <v>1236</v>
      </c>
      <c r="O10" s="238">
        <v>1227</v>
      </c>
      <c r="P10" s="238">
        <v>1150</v>
      </c>
      <c r="Q10" s="294">
        <v>4544</v>
      </c>
      <c r="R10" s="238">
        <v>954</v>
      </c>
      <c r="S10" s="238">
        <v>1019</v>
      </c>
      <c r="T10" s="238">
        <v>1280</v>
      </c>
      <c r="U10" s="238">
        <v>1081</v>
      </c>
      <c r="V10" s="294">
        <v>4334</v>
      </c>
      <c r="W10" s="238">
        <f>1100+1</f>
        <v>1101</v>
      </c>
      <c r="X10" s="238">
        <v>1058</v>
      </c>
      <c r="Y10" s="238">
        <v>1396</v>
      </c>
      <c r="Z10" s="238">
        <v>1324</v>
      </c>
      <c r="AA10" s="294">
        <v>4879</v>
      </c>
      <c r="AB10" s="238">
        <v>1113</v>
      </c>
      <c r="AC10" s="238">
        <v>1221</v>
      </c>
      <c r="AD10" s="238">
        <v>1292</v>
      </c>
      <c r="AE10" s="238">
        <v>1406</v>
      </c>
      <c r="AF10" s="294">
        <v>5032</v>
      </c>
      <c r="AG10" s="238">
        <v>1079</v>
      </c>
      <c r="AH10" s="238">
        <v>1151</v>
      </c>
      <c r="AI10" s="238">
        <v>1291</v>
      </c>
      <c r="AJ10" s="238">
        <v>1263</v>
      </c>
      <c r="AK10" s="294">
        <v>4784</v>
      </c>
      <c r="AL10" s="238">
        <v>875</v>
      </c>
    </row>
    <row r="11" spans="2:38" ht="20">
      <c r="B11" s="194" t="s">
        <v>368</v>
      </c>
      <c r="C11" s="237">
        <f>222+1</f>
        <v>223</v>
      </c>
      <c r="D11" s="237">
        <v>202</v>
      </c>
      <c r="E11" s="237">
        <v>212</v>
      </c>
      <c r="F11" s="237">
        <v>195</v>
      </c>
      <c r="G11" s="293">
        <v>832</v>
      </c>
      <c r="H11" s="237">
        <v>218</v>
      </c>
      <c r="I11" s="237">
        <v>205</v>
      </c>
      <c r="J11" s="237">
        <v>190</v>
      </c>
      <c r="K11" s="237">
        <v>224</v>
      </c>
      <c r="L11" s="293">
        <v>837</v>
      </c>
      <c r="M11" s="237">
        <v>232</v>
      </c>
      <c r="N11" s="237">
        <v>240</v>
      </c>
      <c r="O11" s="237">
        <v>203</v>
      </c>
      <c r="P11" s="237">
        <v>203</v>
      </c>
      <c r="Q11" s="293">
        <v>878</v>
      </c>
      <c r="R11" s="237">
        <v>203</v>
      </c>
      <c r="S11" s="237">
        <v>197</v>
      </c>
      <c r="T11" s="237">
        <v>155</v>
      </c>
      <c r="U11" s="237">
        <v>126</v>
      </c>
      <c r="V11" s="293">
        <v>681</v>
      </c>
      <c r="W11" s="237">
        <f>207+1</f>
        <v>208</v>
      </c>
      <c r="X11" s="237">
        <v>213</v>
      </c>
      <c r="Y11" s="237">
        <v>239</v>
      </c>
      <c r="Z11" s="237">
        <v>208</v>
      </c>
      <c r="AA11" s="293">
        <v>868</v>
      </c>
      <c r="AB11" s="237">
        <v>252</v>
      </c>
      <c r="AC11" s="237">
        <v>207</v>
      </c>
      <c r="AD11" s="237">
        <v>229</v>
      </c>
      <c r="AE11" s="237">
        <v>161</v>
      </c>
      <c r="AF11" s="293">
        <v>849</v>
      </c>
      <c r="AG11" s="237">
        <v>259</v>
      </c>
      <c r="AH11" s="237">
        <v>270</v>
      </c>
      <c r="AI11" s="237">
        <v>258</v>
      </c>
      <c r="AJ11" s="237">
        <v>235</v>
      </c>
      <c r="AK11" s="293">
        <v>1022</v>
      </c>
      <c r="AL11" s="237">
        <v>244</v>
      </c>
    </row>
    <row r="12" spans="2:38" ht="20">
      <c r="B12" s="195" t="s">
        <v>369</v>
      </c>
      <c r="C12" s="238">
        <f>120+1</f>
        <v>121</v>
      </c>
      <c r="D12" s="238">
        <v>135</v>
      </c>
      <c r="E12" s="238">
        <v>118</v>
      </c>
      <c r="F12" s="238">
        <v>136</v>
      </c>
      <c r="G12" s="294">
        <v>510</v>
      </c>
      <c r="H12" s="238">
        <v>141</v>
      </c>
      <c r="I12" s="238">
        <v>146</v>
      </c>
      <c r="J12" s="238">
        <v>151</v>
      </c>
      <c r="K12" s="238">
        <v>154</v>
      </c>
      <c r="L12" s="294">
        <v>592</v>
      </c>
      <c r="M12" s="238">
        <v>160</v>
      </c>
      <c r="N12" s="238">
        <v>152</v>
      </c>
      <c r="O12" s="238">
        <v>108</v>
      </c>
      <c r="P12" s="238">
        <v>62</v>
      </c>
      <c r="Q12" s="294">
        <v>482</v>
      </c>
      <c r="R12" s="238">
        <v>59</v>
      </c>
      <c r="S12" s="238">
        <v>58</v>
      </c>
      <c r="T12" s="238">
        <v>46</v>
      </c>
      <c r="U12" s="238">
        <v>82</v>
      </c>
      <c r="V12" s="294">
        <v>245</v>
      </c>
      <c r="W12" s="238">
        <v>135</v>
      </c>
      <c r="X12" s="238">
        <v>129</v>
      </c>
      <c r="Y12" s="238">
        <v>146</v>
      </c>
      <c r="Z12" s="238">
        <v>140</v>
      </c>
      <c r="AA12" s="294">
        <v>550</v>
      </c>
      <c r="AB12" s="238">
        <v>149</v>
      </c>
      <c r="AC12" s="238">
        <v>140</v>
      </c>
      <c r="AD12" s="238">
        <v>131</v>
      </c>
      <c r="AE12" s="238">
        <v>120</v>
      </c>
      <c r="AF12" s="294">
        <v>540</v>
      </c>
      <c r="AG12" s="238">
        <v>139</v>
      </c>
      <c r="AH12" s="238">
        <v>136</v>
      </c>
      <c r="AI12" s="238">
        <v>133</v>
      </c>
      <c r="AJ12" s="238">
        <v>111</v>
      </c>
      <c r="AK12" s="294">
        <v>519</v>
      </c>
      <c r="AL12" s="238">
        <v>100</v>
      </c>
    </row>
    <row r="13" spans="2:38" ht="20">
      <c r="B13" s="195" t="s">
        <v>370</v>
      </c>
      <c r="C13" s="238">
        <v>101</v>
      </c>
      <c r="D13" s="238">
        <v>88</v>
      </c>
      <c r="E13" s="238">
        <v>87</v>
      </c>
      <c r="F13" s="238">
        <v>105</v>
      </c>
      <c r="G13" s="294">
        <v>381</v>
      </c>
      <c r="H13" s="238">
        <v>107</v>
      </c>
      <c r="I13" s="238">
        <v>94</v>
      </c>
      <c r="J13" s="238">
        <v>107</v>
      </c>
      <c r="K13" s="238">
        <v>105</v>
      </c>
      <c r="L13" s="294">
        <v>413</v>
      </c>
      <c r="M13" s="238">
        <v>120</v>
      </c>
      <c r="N13" s="238">
        <v>114</v>
      </c>
      <c r="O13" s="238">
        <v>78</v>
      </c>
      <c r="P13" s="238">
        <v>46</v>
      </c>
      <c r="Q13" s="294">
        <v>358</v>
      </c>
      <c r="R13" s="238">
        <v>55</v>
      </c>
      <c r="S13" s="238">
        <v>61</v>
      </c>
      <c r="T13" s="238">
        <v>52</v>
      </c>
      <c r="U13" s="238">
        <v>80</v>
      </c>
      <c r="V13" s="294">
        <v>248</v>
      </c>
      <c r="W13" s="238">
        <v>73</v>
      </c>
      <c r="X13" s="238">
        <v>71</v>
      </c>
      <c r="Y13" s="238">
        <v>110</v>
      </c>
      <c r="Z13" s="238">
        <v>106</v>
      </c>
      <c r="AA13" s="294">
        <v>360</v>
      </c>
      <c r="AB13" s="238">
        <v>106</v>
      </c>
      <c r="AC13" s="238">
        <v>97</v>
      </c>
      <c r="AD13" s="238">
        <v>90</v>
      </c>
      <c r="AE13" s="238">
        <v>75</v>
      </c>
      <c r="AF13" s="294">
        <v>368</v>
      </c>
      <c r="AG13" s="238">
        <v>115</v>
      </c>
      <c r="AH13" s="238">
        <v>116</v>
      </c>
      <c r="AI13" s="238">
        <v>104</v>
      </c>
      <c r="AJ13" s="238">
        <v>89</v>
      </c>
      <c r="AK13" s="294">
        <v>424</v>
      </c>
      <c r="AL13" s="238">
        <v>105</v>
      </c>
    </row>
    <row r="14" spans="2:38" ht="20">
      <c r="B14" s="195" t="s">
        <v>371</v>
      </c>
      <c r="C14" s="238">
        <v>291</v>
      </c>
      <c r="D14" s="238">
        <v>197</v>
      </c>
      <c r="E14" s="238">
        <v>244</v>
      </c>
      <c r="F14" s="238">
        <v>302</v>
      </c>
      <c r="G14" s="294">
        <v>1034</v>
      </c>
      <c r="H14" s="238">
        <v>313</v>
      </c>
      <c r="I14" s="238">
        <v>174</v>
      </c>
      <c r="J14" s="238">
        <v>366</v>
      </c>
      <c r="K14" s="238">
        <v>290</v>
      </c>
      <c r="L14" s="294">
        <v>1143</v>
      </c>
      <c r="M14" s="238">
        <v>304</v>
      </c>
      <c r="N14" s="238">
        <v>205</v>
      </c>
      <c r="O14" s="238">
        <v>354</v>
      </c>
      <c r="P14" s="238">
        <v>283</v>
      </c>
      <c r="Q14" s="294">
        <v>1146</v>
      </c>
      <c r="R14" s="238">
        <v>287</v>
      </c>
      <c r="S14" s="238">
        <v>180</v>
      </c>
      <c r="T14" s="238">
        <v>305</v>
      </c>
      <c r="U14" s="238">
        <v>317</v>
      </c>
      <c r="V14" s="294">
        <v>1089</v>
      </c>
      <c r="W14" s="238">
        <v>262</v>
      </c>
      <c r="X14" s="238">
        <v>202</v>
      </c>
      <c r="Y14" s="238">
        <v>367</v>
      </c>
      <c r="Z14" s="238">
        <v>250</v>
      </c>
      <c r="AA14" s="294">
        <v>1081</v>
      </c>
      <c r="AB14" s="238">
        <v>251</v>
      </c>
      <c r="AC14" s="238">
        <v>264</v>
      </c>
      <c r="AD14" s="238">
        <v>308</v>
      </c>
      <c r="AE14" s="238">
        <v>244</v>
      </c>
      <c r="AF14" s="294">
        <v>1067</v>
      </c>
      <c r="AG14" s="238">
        <v>280</v>
      </c>
      <c r="AH14" s="238">
        <v>223</v>
      </c>
      <c r="AI14" s="238">
        <v>268</v>
      </c>
      <c r="AJ14" s="238">
        <v>259</v>
      </c>
      <c r="AK14" s="294">
        <v>1030</v>
      </c>
      <c r="AL14" s="238">
        <v>283</v>
      </c>
    </row>
    <row r="15" spans="2:38" ht="20">
      <c r="B15" s="195" t="s">
        <v>372</v>
      </c>
      <c r="C15" s="238">
        <f>114+1</f>
        <v>115</v>
      </c>
      <c r="D15" s="238">
        <v>108</v>
      </c>
      <c r="E15" s="238">
        <v>99</v>
      </c>
      <c r="F15" s="238">
        <v>101</v>
      </c>
      <c r="G15" s="294">
        <v>423</v>
      </c>
      <c r="H15" s="238">
        <v>116</v>
      </c>
      <c r="I15" s="238">
        <v>114</v>
      </c>
      <c r="J15" s="238">
        <v>103</v>
      </c>
      <c r="K15" s="238">
        <v>85</v>
      </c>
      <c r="L15" s="294">
        <v>418</v>
      </c>
      <c r="M15" s="238">
        <v>134</v>
      </c>
      <c r="N15" s="238">
        <v>119</v>
      </c>
      <c r="O15" s="238">
        <v>106</v>
      </c>
      <c r="P15" s="238">
        <v>86</v>
      </c>
      <c r="Q15" s="294">
        <v>445</v>
      </c>
      <c r="R15" s="238">
        <v>92</v>
      </c>
      <c r="S15" s="238">
        <v>105</v>
      </c>
      <c r="T15" s="238">
        <v>64</v>
      </c>
      <c r="U15" s="238">
        <v>90</v>
      </c>
      <c r="V15" s="294">
        <v>351</v>
      </c>
      <c r="W15" s="238">
        <v>113</v>
      </c>
      <c r="X15" s="238">
        <v>92</v>
      </c>
      <c r="Y15" s="238">
        <v>100</v>
      </c>
      <c r="Z15" s="238">
        <v>86</v>
      </c>
      <c r="AA15" s="294">
        <v>391</v>
      </c>
      <c r="AB15" s="238">
        <v>103</v>
      </c>
      <c r="AC15" s="238">
        <v>105</v>
      </c>
      <c r="AD15" s="238">
        <v>94</v>
      </c>
      <c r="AE15" s="238">
        <v>69</v>
      </c>
      <c r="AF15" s="294">
        <v>371</v>
      </c>
      <c r="AG15" s="238">
        <v>106</v>
      </c>
      <c r="AH15" s="238">
        <v>99</v>
      </c>
      <c r="AI15" s="238">
        <v>90</v>
      </c>
      <c r="AJ15" s="238">
        <v>48</v>
      </c>
      <c r="AK15" s="294">
        <v>343</v>
      </c>
      <c r="AL15" s="238">
        <v>109</v>
      </c>
    </row>
    <row r="16" spans="2:38">
      <c r="B16" s="195" t="s">
        <v>53</v>
      </c>
      <c r="C16" s="238">
        <f>137+1</f>
        <v>138</v>
      </c>
      <c r="D16" s="238">
        <v>133</v>
      </c>
      <c r="E16" s="238">
        <v>146</v>
      </c>
      <c r="F16" s="238">
        <v>139</v>
      </c>
      <c r="G16" s="294">
        <v>556</v>
      </c>
      <c r="H16" s="238">
        <v>145</v>
      </c>
      <c r="I16" s="238">
        <v>106</v>
      </c>
      <c r="J16" s="238">
        <v>160</v>
      </c>
      <c r="K16" s="238">
        <v>160</v>
      </c>
      <c r="L16" s="294">
        <v>571</v>
      </c>
      <c r="M16" s="238">
        <v>167</v>
      </c>
      <c r="N16" s="238">
        <v>156</v>
      </c>
      <c r="O16" s="238">
        <v>131</v>
      </c>
      <c r="P16" s="238">
        <v>133</v>
      </c>
      <c r="Q16" s="294">
        <v>587</v>
      </c>
      <c r="R16" s="238">
        <v>168</v>
      </c>
      <c r="S16" s="238">
        <v>173</v>
      </c>
      <c r="T16" s="238">
        <v>134</v>
      </c>
      <c r="U16" s="238">
        <v>130</v>
      </c>
      <c r="V16" s="294">
        <v>605</v>
      </c>
      <c r="W16" s="238">
        <v>149</v>
      </c>
      <c r="X16" s="238">
        <v>109</v>
      </c>
      <c r="Y16" s="238">
        <v>157</v>
      </c>
      <c r="Z16" s="238">
        <v>108</v>
      </c>
      <c r="AA16" s="294">
        <v>523</v>
      </c>
      <c r="AB16" s="238">
        <v>142</v>
      </c>
      <c r="AC16" s="238">
        <v>148</v>
      </c>
      <c r="AD16" s="238">
        <v>120</v>
      </c>
      <c r="AE16" s="238">
        <v>98</v>
      </c>
      <c r="AF16" s="294">
        <v>508</v>
      </c>
      <c r="AG16" s="238">
        <v>151</v>
      </c>
      <c r="AH16" s="238">
        <v>163</v>
      </c>
      <c r="AI16" s="238">
        <v>173</v>
      </c>
      <c r="AJ16" s="238">
        <v>160</v>
      </c>
      <c r="AK16" s="294">
        <v>647</v>
      </c>
      <c r="AL16" s="238">
        <v>156</v>
      </c>
    </row>
    <row r="17" spans="2:38">
      <c r="B17" s="227" t="s">
        <v>129</v>
      </c>
      <c r="C17" s="238">
        <f>1081-4</f>
        <v>1077</v>
      </c>
      <c r="D17" s="238">
        <v>1036</v>
      </c>
      <c r="E17" s="238">
        <v>1136</v>
      </c>
      <c r="F17" s="238">
        <v>1108</v>
      </c>
      <c r="G17" s="294">
        <v>4357</v>
      </c>
      <c r="H17" s="238">
        <v>1125</v>
      </c>
      <c r="I17" s="238">
        <v>1104</v>
      </c>
      <c r="J17" s="238">
        <v>1136</v>
      </c>
      <c r="K17" s="238">
        <v>1125</v>
      </c>
      <c r="L17" s="294">
        <v>4490</v>
      </c>
      <c r="M17" s="238">
        <v>1102</v>
      </c>
      <c r="N17" s="238">
        <v>1139</v>
      </c>
      <c r="O17" s="238">
        <v>1136</v>
      </c>
      <c r="P17" s="238">
        <v>1131</v>
      </c>
      <c r="Q17" s="294">
        <v>4508</v>
      </c>
      <c r="R17" s="238">
        <v>1208</v>
      </c>
      <c r="S17" s="238">
        <v>1170</v>
      </c>
      <c r="T17" s="238">
        <v>1233</v>
      </c>
      <c r="U17" s="238">
        <v>1319</v>
      </c>
      <c r="V17" s="294">
        <v>4930</v>
      </c>
      <c r="W17" s="238">
        <v>1202</v>
      </c>
      <c r="X17" s="238">
        <v>1413</v>
      </c>
      <c r="Y17" s="238">
        <v>1273</v>
      </c>
      <c r="Z17" s="238">
        <v>1224</v>
      </c>
      <c r="AA17" s="294">
        <v>5112</v>
      </c>
      <c r="AB17" s="238">
        <v>1228</v>
      </c>
      <c r="AC17" s="238">
        <v>1225</v>
      </c>
      <c r="AD17" s="238">
        <v>1175</v>
      </c>
      <c r="AE17" s="238">
        <v>1250</v>
      </c>
      <c r="AF17" s="294">
        <v>4878</v>
      </c>
      <c r="AG17" s="238">
        <v>1187</v>
      </c>
      <c r="AH17" s="238">
        <v>1160</v>
      </c>
      <c r="AI17" s="238">
        <v>1272</v>
      </c>
      <c r="AJ17" s="238">
        <v>1147</v>
      </c>
      <c r="AK17" s="294">
        <v>4766</v>
      </c>
      <c r="AL17" s="238">
        <v>1188</v>
      </c>
    </row>
    <row r="18" spans="2:38" ht="6" customHeight="1" thickBot="1">
      <c r="B18" s="196"/>
      <c r="C18" s="237"/>
      <c r="D18" s="237"/>
      <c r="E18" s="237"/>
      <c r="F18" s="237"/>
      <c r="G18" s="293"/>
      <c r="H18" s="237"/>
      <c r="I18" s="237"/>
      <c r="J18" s="237"/>
      <c r="K18" s="237"/>
      <c r="L18" s="293"/>
      <c r="M18" s="237"/>
      <c r="N18" s="237"/>
      <c r="O18" s="237"/>
      <c r="P18" s="237"/>
      <c r="Q18" s="293"/>
      <c r="R18" s="237"/>
      <c r="S18" s="237"/>
      <c r="T18" s="237"/>
      <c r="U18" s="237"/>
      <c r="V18" s="293"/>
      <c r="W18" s="237"/>
      <c r="X18" s="237"/>
      <c r="Y18" s="237"/>
      <c r="Z18" s="237"/>
      <c r="AA18" s="293"/>
      <c r="AB18" s="237"/>
      <c r="AC18" s="237"/>
      <c r="AD18" s="237"/>
      <c r="AE18" s="237"/>
      <c r="AF18" s="293"/>
      <c r="AG18" s="237"/>
      <c r="AH18" s="237"/>
      <c r="AI18" s="237"/>
      <c r="AJ18" s="237"/>
      <c r="AK18" s="293"/>
      <c r="AL18" s="237"/>
    </row>
    <row r="19" spans="2:38" ht="13" thickBot="1">
      <c r="B19" s="192" t="s">
        <v>230</v>
      </c>
      <c r="C19" s="233">
        <f t="shared" ref="C19:J19" si="1">C20+C21</f>
        <v>1659</v>
      </c>
      <c r="D19" s="233">
        <f t="shared" si="1"/>
        <v>1933</v>
      </c>
      <c r="E19" s="233">
        <f t="shared" si="1"/>
        <v>2052</v>
      </c>
      <c r="F19" s="233">
        <f t="shared" si="1"/>
        <v>1872</v>
      </c>
      <c r="G19" s="292">
        <f t="shared" si="1"/>
        <v>7516</v>
      </c>
      <c r="H19" s="233">
        <f t="shared" si="1"/>
        <v>1763</v>
      </c>
      <c r="I19" s="233">
        <f t="shared" si="1"/>
        <v>1957</v>
      </c>
      <c r="J19" s="233">
        <f t="shared" si="1"/>
        <v>2088</v>
      </c>
      <c r="K19" s="273">
        <v>1968</v>
      </c>
      <c r="L19" s="292">
        <f>L20+L21</f>
        <v>7776</v>
      </c>
      <c r="M19" s="273">
        <v>1839</v>
      </c>
      <c r="N19" s="233">
        <v>1983</v>
      </c>
      <c r="O19" s="233">
        <v>2133</v>
      </c>
      <c r="P19" s="233">
        <v>2031</v>
      </c>
      <c r="Q19" s="292">
        <v>7986</v>
      </c>
      <c r="R19" s="273">
        <v>1910</v>
      </c>
      <c r="S19" s="233">
        <v>2054</v>
      </c>
      <c r="T19" s="233">
        <v>2171</v>
      </c>
      <c r="U19" s="233">
        <v>2052</v>
      </c>
      <c r="V19" s="292">
        <v>8187</v>
      </c>
      <c r="W19" s="273">
        <f>W20+W21</f>
        <v>1953</v>
      </c>
      <c r="X19" s="233">
        <v>2262</v>
      </c>
      <c r="Y19" s="233">
        <v>2336</v>
      </c>
      <c r="Z19" s="233">
        <v>2268</v>
      </c>
      <c r="AA19" s="292">
        <v>8819</v>
      </c>
      <c r="AB19" s="273">
        <v>2167</v>
      </c>
      <c r="AC19" s="233">
        <v>2375</v>
      </c>
      <c r="AD19" s="233">
        <v>2501</v>
      </c>
      <c r="AE19" s="233">
        <v>2405</v>
      </c>
      <c r="AF19" s="292">
        <v>9448</v>
      </c>
      <c r="AG19" s="273">
        <v>2236</v>
      </c>
      <c r="AH19" s="233">
        <v>2480</v>
      </c>
      <c r="AI19" s="233">
        <v>2620</v>
      </c>
      <c r="AJ19" s="233">
        <v>2481</v>
      </c>
      <c r="AK19" s="292">
        <v>9817</v>
      </c>
      <c r="AL19" s="273">
        <v>2213</v>
      </c>
    </row>
    <row r="20" spans="2:38" ht="20">
      <c r="B20" s="194" t="s">
        <v>365</v>
      </c>
      <c r="C20" s="240">
        <v>624</v>
      </c>
      <c r="D20" s="240">
        <v>733</v>
      </c>
      <c r="E20" s="240">
        <v>768</v>
      </c>
      <c r="F20" s="240">
        <v>707</v>
      </c>
      <c r="G20" s="295">
        <v>2832</v>
      </c>
      <c r="H20" s="240">
        <v>655</v>
      </c>
      <c r="I20" s="240">
        <v>742</v>
      </c>
      <c r="J20" s="240">
        <v>783</v>
      </c>
      <c r="K20" s="240">
        <v>736</v>
      </c>
      <c r="L20" s="295">
        <v>2916</v>
      </c>
      <c r="M20" s="240">
        <v>667</v>
      </c>
      <c r="N20" s="240">
        <v>768</v>
      </c>
      <c r="O20" s="240">
        <v>807</v>
      </c>
      <c r="P20" s="240">
        <v>758</v>
      </c>
      <c r="Q20" s="295">
        <v>3000</v>
      </c>
      <c r="R20" s="240">
        <v>718</v>
      </c>
      <c r="S20" s="240">
        <v>800</v>
      </c>
      <c r="T20" s="240">
        <v>842</v>
      </c>
      <c r="U20" s="240">
        <v>776</v>
      </c>
      <c r="V20" s="295">
        <v>3136</v>
      </c>
      <c r="W20" s="240">
        <v>743</v>
      </c>
      <c r="X20" s="240">
        <v>871</v>
      </c>
      <c r="Y20" s="240">
        <v>895</v>
      </c>
      <c r="Z20" s="240">
        <v>830</v>
      </c>
      <c r="AA20" s="295">
        <v>3339</v>
      </c>
      <c r="AB20" s="240">
        <v>787</v>
      </c>
      <c r="AC20" s="240">
        <v>904</v>
      </c>
      <c r="AD20" s="240">
        <v>946</v>
      </c>
      <c r="AE20" s="240">
        <v>910</v>
      </c>
      <c r="AF20" s="295">
        <v>3546</v>
      </c>
      <c r="AG20" s="240">
        <v>849</v>
      </c>
      <c r="AH20" s="240">
        <v>973</v>
      </c>
      <c r="AI20" s="240">
        <v>1012</v>
      </c>
      <c r="AJ20" s="240">
        <v>942</v>
      </c>
      <c r="AK20" s="295">
        <v>3776</v>
      </c>
      <c r="AL20" s="240">
        <v>855</v>
      </c>
    </row>
    <row r="21" spans="2:38" ht="20">
      <c r="B21" s="195" t="s">
        <v>450</v>
      </c>
      <c r="C21" s="238">
        <v>1035</v>
      </c>
      <c r="D21" s="238">
        <v>1200</v>
      </c>
      <c r="E21" s="238">
        <v>1284</v>
      </c>
      <c r="F21" s="238">
        <v>1165</v>
      </c>
      <c r="G21" s="294">
        <v>4684</v>
      </c>
      <c r="H21" s="238">
        <v>1108</v>
      </c>
      <c r="I21" s="238">
        <v>1215</v>
      </c>
      <c r="J21" s="238">
        <v>1305</v>
      </c>
      <c r="K21" s="238">
        <v>1232</v>
      </c>
      <c r="L21" s="294">
        <v>4860</v>
      </c>
      <c r="M21" s="238">
        <v>1172</v>
      </c>
      <c r="N21" s="238">
        <v>1215</v>
      </c>
      <c r="O21" s="238">
        <v>1326</v>
      </c>
      <c r="P21" s="238">
        <v>1273</v>
      </c>
      <c r="Q21" s="294">
        <v>4986</v>
      </c>
      <c r="R21" s="238">
        <v>1192</v>
      </c>
      <c r="S21" s="238">
        <v>1254</v>
      </c>
      <c r="T21" s="238">
        <v>1329</v>
      </c>
      <c r="U21" s="238">
        <v>1276</v>
      </c>
      <c r="V21" s="294">
        <v>5051</v>
      </c>
      <c r="W21" s="238">
        <v>1210</v>
      </c>
      <c r="X21" s="238">
        <v>1391</v>
      </c>
      <c r="Y21" s="238">
        <v>1441</v>
      </c>
      <c r="Z21" s="238">
        <v>1438</v>
      </c>
      <c r="AA21" s="294">
        <v>5480</v>
      </c>
      <c r="AB21" s="238">
        <v>1380</v>
      </c>
      <c r="AC21" s="238">
        <v>1471</v>
      </c>
      <c r="AD21" s="238">
        <v>1555</v>
      </c>
      <c r="AE21" s="238">
        <v>1495</v>
      </c>
      <c r="AF21" s="294">
        <v>5902</v>
      </c>
      <c r="AG21" s="238">
        <v>1387</v>
      </c>
      <c r="AH21" s="238">
        <v>1507</v>
      </c>
      <c r="AI21" s="238">
        <v>1608</v>
      </c>
      <c r="AJ21" s="238">
        <v>1539</v>
      </c>
      <c r="AK21" s="294">
        <v>6041</v>
      </c>
      <c r="AL21" s="238">
        <v>1358</v>
      </c>
    </row>
    <row r="22" spans="2:38" ht="6" customHeight="1" thickBot="1">
      <c r="B22" s="196"/>
      <c r="C22" s="237"/>
      <c r="D22" s="237"/>
      <c r="E22" s="237"/>
      <c r="F22" s="237"/>
      <c r="G22" s="293"/>
      <c r="H22" s="237"/>
      <c r="I22" s="237"/>
      <c r="J22" s="237"/>
      <c r="K22" s="237"/>
      <c r="L22" s="293"/>
      <c r="M22" s="237"/>
      <c r="N22" s="237"/>
      <c r="O22" s="237"/>
      <c r="P22" s="237"/>
      <c r="Q22" s="293"/>
      <c r="R22" s="237"/>
      <c r="S22" s="237"/>
      <c r="T22" s="237"/>
      <c r="U22" s="237"/>
      <c r="V22" s="293"/>
      <c r="W22" s="237"/>
      <c r="X22" s="237"/>
      <c r="Y22" s="237"/>
      <c r="Z22" s="237"/>
      <c r="AA22" s="293"/>
      <c r="AB22" s="237"/>
      <c r="AC22" s="237"/>
      <c r="AD22" s="237"/>
      <c r="AE22" s="237"/>
      <c r="AF22" s="293"/>
      <c r="AG22" s="237"/>
      <c r="AH22" s="237"/>
      <c r="AI22" s="237"/>
      <c r="AJ22" s="237"/>
      <c r="AK22" s="293"/>
      <c r="AL22" s="237"/>
    </row>
    <row r="23" spans="2:38" ht="13" thickBot="1">
      <c r="B23" s="193" t="s">
        <v>232</v>
      </c>
      <c r="C23" s="233">
        <v>0</v>
      </c>
      <c r="D23" s="233">
        <v>0</v>
      </c>
      <c r="E23" s="233">
        <v>0</v>
      </c>
      <c r="F23" s="233">
        <v>17</v>
      </c>
      <c r="G23" s="292">
        <v>17</v>
      </c>
      <c r="H23" s="233">
        <v>41</v>
      </c>
      <c r="I23" s="233">
        <v>50</v>
      </c>
      <c r="J23" s="233">
        <v>80</v>
      </c>
      <c r="K23" s="273">
        <v>87</v>
      </c>
      <c r="L23" s="292">
        <v>258</v>
      </c>
      <c r="M23" s="273">
        <v>71</v>
      </c>
      <c r="N23" s="233">
        <v>83</v>
      </c>
      <c r="O23" s="233">
        <v>75</v>
      </c>
      <c r="P23" s="233">
        <v>81</v>
      </c>
      <c r="Q23" s="292">
        <v>310</v>
      </c>
      <c r="R23" s="273">
        <v>136</v>
      </c>
      <c r="S23" s="233">
        <v>131</v>
      </c>
      <c r="T23" s="233">
        <v>144</v>
      </c>
      <c r="U23" s="233">
        <v>147</v>
      </c>
      <c r="V23" s="292">
        <v>558</v>
      </c>
      <c r="W23" s="273">
        <v>147</v>
      </c>
      <c r="X23" s="233">
        <v>153</v>
      </c>
      <c r="Y23" s="233">
        <v>172</v>
      </c>
      <c r="Z23" s="233">
        <v>166</v>
      </c>
      <c r="AA23" s="292">
        <v>638</v>
      </c>
      <c r="AB23" s="273">
        <v>171</v>
      </c>
      <c r="AC23" s="233">
        <v>182</v>
      </c>
      <c r="AD23" s="233">
        <v>172</v>
      </c>
      <c r="AE23" s="233">
        <v>203</v>
      </c>
      <c r="AF23" s="292">
        <v>728</v>
      </c>
      <c r="AG23" s="273">
        <v>184</v>
      </c>
      <c r="AH23" s="233">
        <v>179</v>
      </c>
      <c r="AI23" s="233">
        <v>180</v>
      </c>
      <c r="AJ23" s="233">
        <v>193</v>
      </c>
      <c r="AK23" s="292">
        <v>736</v>
      </c>
      <c r="AL23" s="273">
        <v>204</v>
      </c>
    </row>
    <row r="24" spans="2:38" ht="6" customHeight="1" thickBot="1">
      <c r="B24" s="196"/>
      <c r="C24" s="237"/>
      <c r="D24" s="237"/>
      <c r="E24" s="237"/>
      <c r="F24" s="237"/>
      <c r="G24" s="293"/>
      <c r="H24" s="237"/>
      <c r="I24" s="237"/>
      <c r="J24" s="237"/>
      <c r="K24" s="237"/>
      <c r="L24" s="293"/>
      <c r="M24" s="237"/>
      <c r="N24" s="237"/>
      <c r="O24" s="237"/>
      <c r="P24" s="237"/>
      <c r="Q24" s="293"/>
      <c r="R24" s="237"/>
      <c r="S24" s="237"/>
      <c r="T24" s="237"/>
      <c r="U24" s="237"/>
      <c r="V24" s="293"/>
      <c r="W24" s="237"/>
      <c r="X24" s="237"/>
      <c r="Y24" s="237"/>
      <c r="Z24" s="237"/>
      <c r="AA24" s="293"/>
      <c r="AB24" s="237"/>
      <c r="AC24" s="237"/>
      <c r="AD24" s="237"/>
      <c r="AE24" s="237"/>
      <c r="AF24" s="293"/>
      <c r="AG24" s="237"/>
      <c r="AH24" s="237"/>
      <c r="AI24" s="237"/>
      <c r="AJ24" s="237"/>
      <c r="AK24" s="293"/>
      <c r="AL24" s="237"/>
    </row>
    <row r="25" spans="2:38" ht="13" thickBot="1">
      <c r="B25" s="193" t="s">
        <v>373</v>
      </c>
      <c r="C25" s="239">
        <f t="shared" ref="C25:J25" si="2">C7+C19+C23</f>
        <v>8596</v>
      </c>
      <c r="D25" s="239">
        <f t="shared" si="2"/>
        <v>8699</v>
      </c>
      <c r="E25" s="239">
        <f t="shared" si="2"/>
        <v>9524</v>
      </c>
      <c r="F25" s="239">
        <f t="shared" si="2"/>
        <v>9090</v>
      </c>
      <c r="G25" s="296">
        <f t="shared" si="2"/>
        <v>35909</v>
      </c>
      <c r="H25" s="239">
        <f t="shared" si="2"/>
        <v>7956</v>
      </c>
      <c r="I25" s="239">
        <f t="shared" si="2"/>
        <v>8649</v>
      </c>
      <c r="J25" s="239">
        <f t="shared" si="2"/>
        <v>9784</v>
      </c>
      <c r="K25" s="239">
        <v>9351</v>
      </c>
      <c r="L25" s="296">
        <f>L7+L19+L23</f>
        <v>35740</v>
      </c>
      <c r="M25" s="239">
        <v>8666</v>
      </c>
      <c r="N25" s="239">
        <v>9921</v>
      </c>
      <c r="O25" s="239">
        <v>10298</v>
      </c>
      <c r="P25" s="239">
        <v>9791</v>
      </c>
      <c r="Q25" s="296">
        <v>38676</v>
      </c>
      <c r="R25" s="239">
        <v>9309</v>
      </c>
      <c r="S25" s="239">
        <v>9388</v>
      </c>
      <c r="T25" s="239">
        <v>10378</v>
      </c>
      <c r="U25" s="239">
        <v>10378</v>
      </c>
      <c r="V25" s="296">
        <v>39453</v>
      </c>
      <c r="W25" s="239">
        <f>W7+W19+W23</f>
        <v>9683</v>
      </c>
      <c r="X25" s="239">
        <v>10321</v>
      </c>
      <c r="Y25" s="239">
        <v>11454</v>
      </c>
      <c r="Z25" s="239">
        <v>10924</v>
      </c>
      <c r="AA25" s="296">
        <v>42382</v>
      </c>
      <c r="AB25" s="239">
        <v>10067</v>
      </c>
      <c r="AC25" s="239">
        <v>10512</v>
      </c>
      <c r="AD25" s="239">
        <v>11152</v>
      </c>
      <c r="AE25" s="239">
        <v>11161</v>
      </c>
      <c r="AF25" s="296">
        <v>42892</v>
      </c>
      <c r="AG25" s="239">
        <v>10221</v>
      </c>
      <c r="AH25" s="239">
        <v>10768</v>
      </c>
      <c r="AI25" s="239">
        <v>11431</v>
      </c>
      <c r="AJ25" s="239">
        <v>10873</v>
      </c>
      <c r="AK25" s="296">
        <v>43293</v>
      </c>
      <c r="AL25" s="239">
        <v>9416</v>
      </c>
    </row>
    <row r="26" spans="2:38">
      <c r="B26" s="23" t="s">
        <v>228</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2:38">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2:38">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2:38">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row>
    <row r="31" spans="2:38">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row>
    <row r="32" spans="2:38">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3:38">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row>
    <row r="34" spans="3:38">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sheetData>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FF0000"/>
    <pageSetUpPr fitToPage="1"/>
  </sheetPr>
  <dimension ref="A2:CO21"/>
  <sheetViews>
    <sheetView showGridLines="0" view="pageBreakPreview" zoomScaleNormal="115" zoomScaleSheetLayoutView="100" workbookViewId="0">
      <pane xSplit="2" ySplit="6" topLeftCell="AW7" activePane="bottomRight" state="frozen"/>
      <selection activeCell="B2" sqref="B2"/>
      <selection pane="topRight" activeCell="B2" sqref="B2"/>
      <selection pane="bottomLeft" activeCell="B2" sqref="B2"/>
      <selection pane="bottomRight" activeCell="B2" sqref="B2"/>
    </sheetView>
  </sheetViews>
  <sheetFormatPr defaultColWidth="9.1796875" defaultRowHeight="10" outlineLevelCol="1"/>
  <cols>
    <col min="1" max="1" width="1.26953125" style="13" customWidth="1"/>
    <col min="2" max="2" width="10.7265625" style="13" customWidth="1"/>
    <col min="3" max="6" width="7.1796875" style="13" hidden="1" customWidth="1" outlineLevel="1"/>
    <col min="7" max="7" width="9.1796875" style="13" customWidth="1" collapsed="1"/>
    <col min="8" max="11" width="7.1796875" style="13" hidden="1" customWidth="1" outlineLevel="1"/>
    <col min="12" max="12" width="9.1796875" style="13" customWidth="1" collapsed="1"/>
    <col min="13" max="16" width="7.1796875" style="13" hidden="1" customWidth="1" outlineLevel="1"/>
    <col min="17" max="17" width="9.1796875" style="13" customWidth="1" collapsed="1"/>
    <col min="18" max="21" width="7.1796875" style="13" hidden="1" customWidth="1" outlineLevel="1"/>
    <col min="22" max="22" width="9.1796875" style="13" customWidth="1" collapsed="1"/>
    <col min="23" max="26" width="7.1796875" style="13" hidden="1" customWidth="1" outlineLevel="1"/>
    <col min="27" max="27" width="9.1796875" style="13" customWidth="1" collapsed="1"/>
    <col min="28" max="31" width="7.1796875" style="13" hidden="1" customWidth="1" outlineLevel="1"/>
    <col min="32" max="32" width="9.1796875" style="13" customWidth="1" collapsed="1"/>
    <col min="33" max="36" width="7.1796875" style="13" customWidth="1"/>
    <col min="37" max="37" width="8" style="13" customWidth="1"/>
    <col min="38" max="41" width="7.1796875" style="13" customWidth="1"/>
    <col min="42" max="42" width="8.453125" style="13" customWidth="1"/>
    <col min="43" max="46" width="7.1796875" style="13" customWidth="1"/>
    <col min="47" max="49" width="8.453125" style="13" customWidth="1"/>
    <col min="50" max="52" width="8.453125" style="13" hidden="1" customWidth="1" outlineLevel="1"/>
    <col min="53" max="55" width="7.1796875" style="13" hidden="1" customWidth="1" outlineLevel="1"/>
    <col min="56" max="56" width="7.1796875" style="13" customWidth="1" collapsed="1"/>
    <col min="57" max="59" width="7.1796875" style="13" hidden="1" customWidth="1" outlineLevel="1"/>
    <col min="60" max="60" width="7.1796875" style="13" customWidth="1" collapsed="1"/>
    <col min="61" max="62" width="7.1796875" style="13" hidden="1" customWidth="1" outlineLevel="1"/>
    <col min="63" max="63" width="7.54296875" style="13" hidden="1" customWidth="1" outlineLevel="1"/>
    <col min="64" max="64" width="7.54296875" style="13" customWidth="1" collapsed="1"/>
    <col min="65" max="66" width="7.1796875" style="13" hidden="1" customWidth="1" outlineLevel="1"/>
    <col min="67" max="67" width="7.54296875" style="13" hidden="1" customWidth="1" outlineLevel="1"/>
    <col min="68" max="68" width="7.54296875" style="13" customWidth="1" collapsed="1"/>
    <col min="69" max="70" width="7.1796875" style="13" hidden="1" customWidth="1" outlineLevel="1"/>
    <col min="71" max="71" width="7.54296875" style="13" hidden="1" customWidth="1" outlineLevel="1"/>
    <col min="72" max="72" width="7.54296875" style="13" customWidth="1" collapsed="1"/>
    <col min="73" max="74" width="7.1796875" style="13" hidden="1" customWidth="1" outlineLevel="1"/>
    <col min="75" max="75" width="7.54296875" style="13" hidden="1" customWidth="1" outlineLevel="1"/>
    <col min="76" max="76" width="7.54296875" style="13" customWidth="1" collapsed="1"/>
    <col min="77" max="78" width="7.1796875" style="13" customWidth="1"/>
    <col min="79" max="80" width="7.54296875" style="13" customWidth="1"/>
    <col min="81" max="82" width="7.1796875" style="13" customWidth="1"/>
    <col min="83" max="84" width="7.54296875" style="13" customWidth="1"/>
    <col min="85" max="86" width="7.1796875" style="13" customWidth="1"/>
    <col min="87" max="88" width="7.54296875" style="13" customWidth="1"/>
    <col min="89" max="90" width="7.1796875" style="13" customWidth="1"/>
    <col min="91" max="92" width="7.54296875" style="13" hidden="1" customWidth="1" outlineLevel="1"/>
    <col min="93" max="93" width="9.1796875" style="13" collapsed="1"/>
    <col min="94" max="16384" width="9.1796875" style="13"/>
  </cols>
  <sheetData>
    <row r="2" spans="1:92" ht="15.5">
      <c r="B2" s="512" t="s">
        <v>178</v>
      </c>
    </row>
    <row r="3" spans="1:92" ht="10" customHeight="1"/>
    <row r="4" spans="1:92" ht="15.75" customHeight="1" thickBot="1">
      <c r="B4" s="778" t="s">
        <v>180</v>
      </c>
      <c r="C4" s="780" t="s">
        <v>181</v>
      </c>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2"/>
      <c r="BA4" s="780" t="s">
        <v>182</v>
      </c>
      <c r="BB4" s="781"/>
      <c r="BC4" s="781"/>
      <c r="BD4" s="781"/>
      <c r="BE4" s="781"/>
      <c r="BF4" s="781"/>
      <c r="BG4" s="781"/>
      <c r="BH4" s="781"/>
      <c r="BI4" s="781"/>
      <c r="BJ4" s="781"/>
      <c r="BK4" s="781"/>
      <c r="BL4" s="781"/>
      <c r="BM4" s="781"/>
      <c r="BN4" s="781"/>
      <c r="BO4" s="781"/>
      <c r="BP4" s="781"/>
      <c r="BQ4" s="781"/>
      <c r="BR4" s="781"/>
      <c r="BS4" s="781"/>
      <c r="BT4" s="781"/>
      <c r="BU4" s="781"/>
      <c r="BV4" s="781"/>
      <c r="BW4" s="781"/>
      <c r="BX4" s="781"/>
      <c r="BY4" s="781"/>
      <c r="BZ4" s="781"/>
      <c r="CA4" s="781"/>
      <c r="CB4" s="781"/>
      <c r="CC4" s="781"/>
      <c r="CD4" s="781"/>
      <c r="CE4" s="781"/>
      <c r="CF4" s="781"/>
      <c r="CG4" s="781"/>
      <c r="CH4" s="781"/>
      <c r="CI4" s="781"/>
      <c r="CJ4" s="781"/>
      <c r="CK4" s="781"/>
      <c r="CL4" s="781"/>
      <c r="CM4" s="781"/>
      <c r="CN4" s="781"/>
    </row>
    <row r="5" spans="1:92" ht="21" customHeight="1">
      <c r="B5" s="779"/>
      <c r="C5" s="26" t="s">
        <v>183</v>
      </c>
      <c r="D5" s="26" t="s">
        <v>184</v>
      </c>
      <c r="E5" s="26" t="s">
        <v>185</v>
      </c>
      <c r="F5" s="26" t="s">
        <v>186</v>
      </c>
      <c r="G5" s="26" t="s">
        <v>156</v>
      </c>
      <c r="H5" s="26" t="s">
        <v>187</v>
      </c>
      <c r="I5" s="26" t="s">
        <v>188</v>
      </c>
      <c r="J5" s="26" t="s">
        <v>189</v>
      </c>
      <c r="K5" s="26" t="s">
        <v>190</v>
      </c>
      <c r="L5" s="26" t="s">
        <v>139</v>
      </c>
      <c r="M5" s="26" t="s">
        <v>191</v>
      </c>
      <c r="N5" s="26" t="s">
        <v>192</v>
      </c>
      <c r="O5" s="26" t="s">
        <v>193</v>
      </c>
      <c r="P5" s="26" t="s">
        <v>194</v>
      </c>
      <c r="Q5" s="26" t="s">
        <v>159</v>
      </c>
      <c r="R5" s="26" t="s">
        <v>380</v>
      </c>
      <c r="S5" s="26" t="s">
        <v>381</v>
      </c>
      <c r="T5" s="26" t="s">
        <v>382</v>
      </c>
      <c r="U5" s="26" t="s">
        <v>383</v>
      </c>
      <c r="V5" s="26" t="s">
        <v>384</v>
      </c>
      <c r="W5" s="26" t="s">
        <v>425</v>
      </c>
      <c r="X5" s="26" t="s">
        <v>426</v>
      </c>
      <c r="Y5" s="26" t="s">
        <v>427</v>
      </c>
      <c r="Z5" s="26" t="s">
        <v>428</v>
      </c>
      <c r="AA5" s="26" t="s">
        <v>429</v>
      </c>
      <c r="AB5" s="26" t="s">
        <v>457</v>
      </c>
      <c r="AC5" s="26" t="s">
        <v>458</v>
      </c>
      <c r="AD5" s="26" t="s">
        <v>459</v>
      </c>
      <c r="AE5" s="26" t="s">
        <v>460</v>
      </c>
      <c r="AF5" s="26" t="s">
        <v>461</v>
      </c>
      <c r="AG5" s="26" t="s">
        <v>510</v>
      </c>
      <c r="AH5" s="26" t="s">
        <v>511</v>
      </c>
      <c r="AI5" s="26" t="s">
        <v>512</v>
      </c>
      <c r="AJ5" s="26" t="s">
        <v>513</v>
      </c>
      <c r="AK5" s="26" t="s">
        <v>514</v>
      </c>
      <c r="AL5" s="26" t="s">
        <v>565</v>
      </c>
      <c r="AM5" s="26" t="s">
        <v>566</v>
      </c>
      <c r="AN5" s="26" t="s">
        <v>567</v>
      </c>
      <c r="AO5" s="26" t="s">
        <v>568</v>
      </c>
      <c r="AP5" s="26" t="s">
        <v>569</v>
      </c>
      <c r="AQ5" s="26" t="s">
        <v>666</v>
      </c>
      <c r="AR5" s="26" t="s">
        <v>667</v>
      </c>
      <c r="AS5" s="26" t="s">
        <v>668</v>
      </c>
      <c r="AT5" s="26" t="s">
        <v>669</v>
      </c>
      <c r="AU5" s="26" t="s">
        <v>670</v>
      </c>
      <c r="AV5" s="26" t="s">
        <v>715</v>
      </c>
      <c r="AW5" s="26" t="s">
        <v>717</v>
      </c>
      <c r="AX5" s="26" t="s">
        <v>718</v>
      </c>
      <c r="AY5" s="26" t="s">
        <v>719</v>
      </c>
      <c r="AZ5" s="26" t="s">
        <v>720</v>
      </c>
      <c r="BA5" s="26" t="s">
        <v>183</v>
      </c>
      <c r="BB5" s="26" t="s">
        <v>184</v>
      </c>
      <c r="BC5" s="26" t="s">
        <v>185</v>
      </c>
      <c r="BD5" s="26" t="s">
        <v>186</v>
      </c>
      <c r="BE5" s="26" t="s">
        <v>187</v>
      </c>
      <c r="BF5" s="26" t="s">
        <v>188</v>
      </c>
      <c r="BG5" s="26" t="s">
        <v>189</v>
      </c>
      <c r="BH5" s="26" t="s">
        <v>190</v>
      </c>
      <c r="BI5" s="26" t="s">
        <v>191</v>
      </c>
      <c r="BJ5" s="26" t="s">
        <v>192</v>
      </c>
      <c r="BK5" s="26" t="s">
        <v>193</v>
      </c>
      <c r="BL5" s="26" t="s">
        <v>194</v>
      </c>
      <c r="BM5" s="26" t="s">
        <v>405</v>
      </c>
      <c r="BN5" s="26" t="s">
        <v>406</v>
      </c>
      <c r="BO5" s="26" t="s">
        <v>407</v>
      </c>
      <c r="BP5" s="26" t="s">
        <v>408</v>
      </c>
      <c r="BQ5" s="26" t="s">
        <v>430</v>
      </c>
      <c r="BR5" s="26" t="s">
        <v>431</v>
      </c>
      <c r="BS5" s="26" t="s">
        <v>432</v>
      </c>
      <c r="BT5" s="26" t="s">
        <v>433</v>
      </c>
      <c r="BU5" s="26" t="s">
        <v>462</v>
      </c>
      <c r="BV5" s="26" t="s">
        <v>463</v>
      </c>
      <c r="BW5" s="26" t="s">
        <v>464</v>
      </c>
      <c r="BX5" s="26" t="s">
        <v>465</v>
      </c>
      <c r="BY5" s="26" t="s">
        <v>515</v>
      </c>
      <c r="BZ5" s="26" t="s">
        <v>516</v>
      </c>
      <c r="CA5" s="26" t="s">
        <v>517</v>
      </c>
      <c r="CB5" s="26" t="s">
        <v>518</v>
      </c>
      <c r="CC5" s="26" t="s">
        <v>570</v>
      </c>
      <c r="CD5" s="26" t="s">
        <v>571</v>
      </c>
      <c r="CE5" s="26" t="s">
        <v>572</v>
      </c>
      <c r="CF5" s="26" t="s">
        <v>573</v>
      </c>
      <c r="CG5" s="26" t="s">
        <v>671</v>
      </c>
      <c r="CH5" s="26" t="s">
        <v>672</v>
      </c>
      <c r="CI5" s="26" t="s">
        <v>673</v>
      </c>
      <c r="CJ5" s="26" t="s">
        <v>674</v>
      </c>
      <c r="CK5" s="26" t="s">
        <v>716</v>
      </c>
      <c r="CL5" s="26" t="s">
        <v>721</v>
      </c>
      <c r="CM5" s="26" t="s">
        <v>722</v>
      </c>
      <c r="CN5" s="26" t="s">
        <v>723</v>
      </c>
    </row>
    <row r="6" spans="1:92" s="157" customFormat="1" ht="7" customHeight="1">
      <c r="A6" s="159"/>
      <c r="B6" s="199"/>
      <c r="C6" s="201"/>
      <c r="D6" s="201"/>
      <c r="E6" s="201"/>
      <c r="F6" s="201"/>
      <c r="G6" s="201"/>
      <c r="H6" s="201"/>
      <c r="I6" s="201"/>
      <c r="J6" s="201"/>
      <c r="K6" s="201"/>
      <c r="L6" s="201"/>
      <c r="M6" s="201"/>
      <c r="N6" s="201"/>
      <c r="O6" s="201"/>
      <c r="P6" s="201"/>
      <c r="Q6" s="200"/>
      <c r="R6" s="201"/>
      <c r="S6" s="201"/>
      <c r="T6" s="201"/>
      <c r="U6" s="201"/>
      <c r="V6" s="200"/>
      <c r="W6" s="201"/>
      <c r="X6" s="201"/>
      <c r="Y6" s="201"/>
      <c r="Z6" s="201"/>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row>
    <row r="7" spans="1:92" ht="12" customHeight="1">
      <c r="B7" s="125" t="s">
        <v>68</v>
      </c>
      <c r="C7" s="198">
        <v>3.15</v>
      </c>
      <c r="D7" s="198">
        <v>3.22</v>
      </c>
      <c r="E7" s="198">
        <v>3.21</v>
      </c>
      <c r="F7" s="198">
        <v>3.08</v>
      </c>
      <c r="G7" s="202">
        <v>3.16</v>
      </c>
      <c r="H7" s="198">
        <v>3.06</v>
      </c>
      <c r="I7" s="198">
        <v>3.04</v>
      </c>
      <c r="J7" s="198">
        <v>3.15</v>
      </c>
      <c r="K7" s="198">
        <v>3.37</v>
      </c>
      <c r="L7" s="202">
        <v>3.15</v>
      </c>
      <c r="M7" s="198">
        <v>3.72</v>
      </c>
      <c r="N7" s="198">
        <v>3.7</v>
      </c>
      <c r="O7" s="198">
        <v>3.77</v>
      </c>
      <c r="P7" s="198">
        <v>3.9</v>
      </c>
      <c r="Q7" s="202">
        <v>3.77</v>
      </c>
      <c r="R7" s="198">
        <v>3.96</v>
      </c>
      <c r="S7" s="198">
        <v>3.87</v>
      </c>
      <c r="T7" s="198">
        <v>3.89</v>
      </c>
      <c r="U7" s="198">
        <v>4.0599999999999996</v>
      </c>
      <c r="V7" s="202">
        <v>3.94</v>
      </c>
      <c r="W7" s="198">
        <v>4.0599999999999996</v>
      </c>
      <c r="X7" s="198">
        <v>3.83</v>
      </c>
      <c r="Y7" s="198">
        <v>3.63</v>
      </c>
      <c r="Z7" s="198">
        <v>3.6</v>
      </c>
      <c r="AA7" s="202">
        <v>3.78</v>
      </c>
      <c r="AB7" s="198">
        <v>3.4</v>
      </c>
      <c r="AC7" s="198">
        <v>3.58</v>
      </c>
      <c r="AD7" s="198">
        <v>3.7</v>
      </c>
      <c r="AE7" s="198">
        <v>3.77</v>
      </c>
      <c r="AF7" s="202">
        <v>3.61</v>
      </c>
      <c r="AG7" s="198">
        <v>3.79</v>
      </c>
      <c r="AH7" s="198">
        <v>3.81</v>
      </c>
      <c r="AI7" s="198">
        <v>3.88</v>
      </c>
      <c r="AJ7" s="198">
        <v>3.87</v>
      </c>
      <c r="AK7" s="202">
        <v>3.84</v>
      </c>
      <c r="AL7" s="198">
        <v>3.92</v>
      </c>
      <c r="AM7" s="198">
        <v>4.09</v>
      </c>
      <c r="AN7" s="198">
        <v>3.8</v>
      </c>
      <c r="AO7" s="198">
        <v>3.78</v>
      </c>
      <c r="AP7" s="202">
        <v>3.9</v>
      </c>
      <c r="AQ7" s="198">
        <v>3.78</v>
      </c>
      <c r="AR7" s="198">
        <v>3.76</v>
      </c>
      <c r="AS7" s="198">
        <v>3.87</v>
      </c>
      <c r="AT7" s="198">
        <v>4.04</v>
      </c>
      <c r="AU7" s="202">
        <v>3.86</v>
      </c>
      <c r="AV7" s="198">
        <v>4.13</v>
      </c>
      <c r="AW7" s="198">
        <v>4.3600000000000003</v>
      </c>
      <c r="AX7" s="198"/>
      <c r="AY7" s="198"/>
      <c r="AZ7" s="202"/>
      <c r="BA7" s="198">
        <v>3.26</v>
      </c>
      <c r="BB7" s="198">
        <v>3.32</v>
      </c>
      <c r="BC7" s="198">
        <v>3.12</v>
      </c>
      <c r="BD7" s="202">
        <v>3.01</v>
      </c>
      <c r="BE7" s="198">
        <v>3.03</v>
      </c>
      <c r="BF7" s="198">
        <v>3.05</v>
      </c>
      <c r="BG7" s="198">
        <v>3.3</v>
      </c>
      <c r="BH7" s="202">
        <v>3.51</v>
      </c>
      <c r="BI7" s="198">
        <v>3.81</v>
      </c>
      <c r="BJ7" s="198">
        <v>3.7645</v>
      </c>
      <c r="BK7" s="198">
        <v>3.78</v>
      </c>
      <c r="BL7" s="202">
        <v>3.9</v>
      </c>
      <c r="BM7" s="198">
        <v>3.76</v>
      </c>
      <c r="BN7" s="198">
        <v>3.98</v>
      </c>
      <c r="BO7" s="198">
        <v>3.86</v>
      </c>
      <c r="BP7" s="202">
        <v>4.18</v>
      </c>
      <c r="BQ7" s="198">
        <v>3.95</v>
      </c>
      <c r="BR7" s="198">
        <v>3.71</v>
      </c>
      <c r="BS7" s="198">
        <v>3.65</v>
      </c>
      <c r="BT7" s="202">
        <v>3.48</v>
      </c>
      <c r="BU7" s="198">
        <v>3.41</v>
      </c>
      <c r="BV7" s="198">
        <v>3.74</v>
      </c>
      <c r="BW7" s="198">
        <v>3.68</v>
      </c>
      <c r="BX7" s="202">
        <v>3.76</v>
      </c>
      <c r="BY7" s="198">
        <v>3.84</v>
      </c>
      <c r="BZ7" s="198">
        <v>3.73</v>
      </c>
      <c r="CA7" s="198">
        <v>4</v>
      </c>
      <c r="CB7" s="202">
        <v>3.8</v>
      </c>
      <c r="CC7" s="198">
        <v>4.1500000000000004</v>
      </c>
      <c r="CD7" s="198">
        <v>3.98</v>
      </c>
      <c r="CE7" s="198">
        <v>3.87</v>
      </c>
      <c r="CF7" s="202">
        <v>3.76</v>
      </c>
      <c r="CG7" s="198">
        <v>3.97</v>
      </c>
      <c r="CH7" s="198">
        <v>3.8</v>
      </c>
      <c r="CI7" s="198">
        <v>3.99</v>
      </c>
      <c r="CJ7" s="202">
        <v>4.0599999999999996</v>
      </c>
      <c r="CK7" s="198">
        <v>4.18</v>
      </c>
      <c r="CL7" s="198">
        <v>4.4800000000000004</v>
      </c>
      <c r="CM7" s="198"/>
      <c r="CN7" s="202"/>
    </row>
    <row r="8" spans="1:92" ht="12" customHeight="1">
      <c r="B8" s="125" t="s">
        <v>69</v>
      </c>
      <c r="C8" s="198">
        <v>4.16</v>
      </c>
      <c r="D8" s="198">
        <v>4.2</v>
      </c>
      <c r="E8" s="198">
        <v>4.25</v>
      </c>
      <c r="F8" s="198">
        <v>4.1900000000000004</v>
      </c>
      <c r="G8" s="202">
        <v>4.2</v>
      </c>
      <c r="H8" s="198">
        <v>4.1900000000000004</v>
      </c>
      <c r="I8" s="198">
        <v>4.17</v>
      </c>
      <c r="J8" s="198">
        <v>4.18</v>
      </c>
      <c r="K8" s="198">
        <v>4.21</v>
      </c>
      <c r="L8" s="202">
        <v>4.1900000000000004</v>
      </c>
      <c r="M8" s="198">
        <v>4.2</v>
      </c>
      <c r="N8" s="198">
        <v>4.09</v>
      </c>
      <c r="O8" s="198">
        <v>4.1900000000000004</v>
      </c>
      <c r="P8" s="198">
        <v>4.26</v>
      </c>
      <c r="Q8" s="202">
        <v>4.18</v>
      </c>
      <c r="R8" s="198">
        <v>4.37</v>
      </c>
      <c r="S8" s="198">
        <v>4.37</v>
      </c>
      <c r="T8" s="198">
        <v>4.34</v>
      </c>
      <c r="U8" s="198">
        <v>4.38</v>
      </c>
      <c r="V8" s="202">
        <v>4.3600000000000003</v>
      </c>
      <c r="W8" s="198">
        <v>4.32</v>
      </c>
      <c r="X8" s="198">
        <v>4.22</v>
      </c>
      <c r="Y8" s="198">
        <v>4.26</v>
      </c>
      <c r="Z8" s="198">
        <v>4.2300000000000004</v>
      </c>
      <c r="AA8" s="202">
        <v>4.26</v>
      </c>
      <c r="AB8" s="198">
        <v>4.18</v>
      </c>
      <c r="AC8" s="198">
        <v>4.26</v>
      </c>
      <c r="AD8" s="198">
        <v>4.3099999999999996</v>
      </c>
      <c r="AE8" s="198">
        <v>4.3</v>
      </c>
      <c r="AF8" s="202">
        <v>4.26</v>
      </c>
      <c r="AG8" s="198">
        <v>4.3</v>
      </c>
      <c r="AH8" s="198">
        <v>4.28</v>
      </c>
      <c r="AI8" s="198">
        <v>4.32</v>
      </c>
      <c r="AJ8" s="198">
        <v>4.29</v>
      </c>
      <c r="AK8" s="202">
        <v>4.3</v>
      </c>
      <c r="AL8" s="198">
        <v>4.33</v>
      </c>
      <c r="AM8" s="198">
        <v>4.5</v>
      </c>
      <c r="AN8" s="198">
        <v>4.4400000000000004</v>
      </c>
      <c r="AO8" s="198">
        <v>4.51</v>
      </c>
      <c r="AP8" s="202">
        <v>4.4400000000000004</v>
      </c>
      <c r="AQ8" s="198">
        <v>4.55</v>
      </c>
      <c r="AR8" s="198">
        <v>4.53</v>
      </c>
      <c r="AS8" s="198">
        <v>4.57</v>
      </c>
      <c r="AT8" s="198">
        <v>4.62</v>
      </c>
      <c r="AU8" s="202">
        <v>4.57</v>
      </c>
      <c r="AV8" s="198">
        <v>4.63</v>
      </c>
      <c r="AW8" s="198">
        <v>4.6500000000000004</v>
      </c>
      <c r="AX8" s="198"/>
      <c r="AY8" s="198"/>
      <c r="AZ8" s="202"/>
      <c r="BA8" s="198">
        <v>4.18</v>
      </c>
      <c r="BB8" s="198">
        <v>4.33</v>
      </c>
      <c r="BC8" s="198">
        <v>4.22</v>
      </c>
      <c r="BD8" s="202">
        <v>4.1500000000000004</v>
      </c>
      <c r="BE8" s="198">
        <v>4.17</v>
      </c>
      <c r="BF8" s="198">
        <v>4.16</v>
      </c>
      <c r="BG8" s="198">
        <v>4.18</v>
      </c>
      <c r="BH8" s="202">
        <v>4.26</v>
      </c>
      <c r="BI8" s="198">
        <v>4.09</v>
      </c>
      <c r="BJ8" s="198">
        <v>4.1900000000000004</v>
      </c>
      <c r="BK8" s="198">
        <v>4.24</v>
      </c>
      <c r="BL8" s="202">
        <v>4.26</v>
      </c>
      <c r="BM8" s="198">
        <v>4.2699999999999996</v>
      </c>
      <c r="BN8" s="198">
        <v>4.43</v>
      </c>
      <c r="BO8" s="198">
        <v>4.3099999999999996</v>
      </c>
      <c r="BP8" s="202">
        <v>4.42</v>
      </c>
      <c r="BQ8" s="198">
        <v>4.22</v>
      </c>
      <c r="BR8" s="198">
        <v>4.2300000000000004</v>
      </c>
      <c r="BS8" s="198">
        <v>4.3099999999999996</v>
      </c>
      <c r="BT8" s="202">
        <v>4.17</v>
      </c>
      <c r="BU8" s="198">
        <v>4.21</v>
      </c>
      <c r="BV8" s="198">
        <v>4.3600000000000003</v>
      </c>
      <c r="BW8" s="198">
        <v>4.2699999999999996</v>
      </c>
      <c r="BX8" s="202">
        <v>4.3</v>
      </c>
      <c r="BY8" s="198">
        <v>4.3</v>
      </c>
      <c r="BZ8" s="198">
        <v>4.25</v>
      </c>
      <c r="CA8" s="198">
        <v>4.37</v>
      </c>
      <c r="CB8" s="202">
        <v>4.26</v>
      </c>
      <c r="CC8" s="198">
        <v>4.55</v>
      </c>
      <c r="CD8" s="198">
        <v>4.47</v>
      </c>
      <c r="CE8" s="198">
        <v>4.53</v>
      </c>
      <c r="CF8" s="202">
        <v>4.6100000000000003</v>
      </c>
      <c r="CG8" s="198">
        <v>4.66</v>
      </c>
      <c r="CH8" s="198">
        <v>4.5199999999999996</v>
      </c>
      <c r="CI8" s="198">
        <v>4.63</v>
      </c>
      <c r="CJ8" s="202">
        <v>4.5999999999999996</v>
      </c>
      <c r="CK8" s="198">
        <v>4.6500000000000004</v>
      </c>
      <c r="CL8" s="198">
        <v>4.68</v>
      </c>
      <c r="CM8" s="198"/>
      <c r="CN8" s="202"/>
    </row>
    <row r="9" spans="1:92" ht="12" customHeight="1">
      <c r="B9" s="284" t="s">
        <v>70</v>
      </c>
      <c r="C9" s="285">
        <v>0.16</v>
      </c>
      <c r="D9" s="285">
        <v>0.16</v>
      </c>
      <c r="E9" s="285">
        <v>0.16</v>
      </c>
      <c r="F9" s="285">
        <v>0.16</v>
      </c>
      <c r="G9" s="202">
        <v>0.16</v>
      </c>
      <c r="H9" s="285">
        <v>0.15</v>
      </c>
      <c r="I9" s="198">
        <v>0.15</v>
      </c>
      <c r="J9" s="198">
        <v>0.15</v>
      </c>
      <c r="K9" s="198">
        <v>0.15</v>
      </c>
      <c r="L9" s="202">
        <v>0.15</v>
      </c>
      <c r="M9" s="198">
        <v>0.15</v>
      </c>
      <c r="N9" s="198">
        <v>0.15</v>
      </c>
      <c r="O9" s="198">
        <v>0.15</v>
      </c>
      <c r="P9" s="198">
        <v>0.16</v>
      </c>
      <c r="Q9" s="202">
        <v>0.15</v>
      </c>
      <c r="R9" s="198">
        <v>0.16</v>
      </c>
      <c r="S9" s="198">
        <v>0.16</v>
      </c>
      <c r="T9" s="198">
        <v>0.16</v>
      </c>
      <c r="U9" s="198">
        <v>0.16</v>
      </c>
      <c r="V9" s="202">
        <v>0.16</v>
      </c>
      <c r="W9" s="198">
        <v>0.16</v>
      </c>
      <c r="X9" s="198">
        <v>0.16</v>
      </c>
      <c r="Y9" s="198">
        <v>0.16</v>
      </c>
      <c r="Z9" s="198">
        <v>0.17</v>
      </c>
      <c r="AA9" s="202">
        <v>0.16</v>
      </c>
      <c r="AB9" s="198">
        <v>0.16</v>
      </c>
      <c r="AC9" s="198">
        <v>0.17</v>
      </c>
      <c r="AD9" s="198">
        <v>0.17</v>
      </c>
      <c r="AE9" s="198">
        <v>0.17</v>
      </c>
      <c r="AF9" s="202">
        <v>0.17</v>
      </c>
      <c r="AG9" s="198">
        <v>0.17</v>
      </c>
      <c r="AH9" s="198">
        <v>0.17</v>
      </c>
      <c r="AI9" s="198">
        <v>0.17</v>
      </c>
      <c r="AJ9" s="198">
        <v>0.17</v>
      </c>
      <c r="AK9" s="202">
        <v>0.17</v>
      </c>
      <c r="AL9" s="198">
        <v>0.17</v>
      </c>
      <c r="AM9" s="198">
        <v>0.17</v>
      </c>
      <c r="AN9" s="198">
        <v>0.17</v>
      </c>
      <c r="AO9" s="198">
        <v>0.17</v>
      </c>
      <c r="AP9" s="202">
        <v>0.17</v>
      </c>
      <c r="AQ9" s="198">
        <v>0.17</v>
      </c>
      <c r="AR9" s="198">
        <v>0.18</v>
      </c>
      <c r="AS9" s="198">
        <v>0.18</v>
      </c>
      <c r="AT9" s="198">
        <v>0.19</v>
      </c>
      <c r="AU9" s="202">
        <v>0.19</v>
      </c>
      <c r="AV9" s="198">
        <v>0.19</v>
      </c>
      <c r="AW9" s="198">
        <v>0.19</v>
      </c>
      <c r="AX9" s="198"/>
      <c r="AY9" s="198"/>
      <c r="AZ9" s="202"/>
      <c r="BA9" s="285">
        <v>0.16</v>
      </c>
      <c r="BB9" s="285">
        <v>0.17</v>
      </c>
      <c r="BC9" s="285">
        <v>0.16</v>
      </c>
      <c r="BD9" s="202">
        <v>0.15</v>
      </c>
      <c r="BE9" s="285">
        <v>0.15</v>
      </c>
      <c r="BF9" s="198">
        <v>0.15</v>
      </c>
      <c r="BG9" s="198">
        <v>0.15</v>
      </c>
      <c r="BH9" s="202">
        <v>0.15</v>
      </c>
      <c r="BI9" s="198">
        <v>0.15</v>
      </c>
      <c r="BJ9" s="198">
        <v>0.15</v>
      </c>
      <c r="BK9" s="285">
        <v>0.16</v>
      </c>
      <c r="BL9" s="202">
        <v>0.16</v>
      </c>
      <c r="BM9" s="198">
        <v>0.16</v>
      </c>
      <c r="BN9" s="198">
        <v>0.16</v>
      </c>
      <c r="BO9" s="285">
        <v>0.16</v>
      </c>
      <c r="BP9" s="202">
        <v>0.16</v>
      </c>
      <c r="BQ9" s="198">
        <v>0.16</v>
      </c>
      <c r="BR9" s="198">
        <v>0.16</v>
      </c>
      <c r="BS9" s="285">
        <v>0.17</v>
      </c>
      <c r="BT9" s="202">
        <v>0.16</v>
      </c>
      <c r="BU9" s="198">
        <v>0.17</v>
      </c>
      <c r="BV9" s="198">
        <v>0.17</v>
      </c>
      <c r="BW9" s="285">
        <v>0.17</v>
      </c>
      <c r="BX9" s="202">
        <v>0.17</v>
      </c>
      <c r="BY9" s="198">
        <v>0.17</v>
      </c>
      <c r="BZ9" s="198">
        <v>0.17</v>
      </c>
      <c r="CA9" s="285">
        <v>0.17</v>
      </c>
      <c r="CB9" s="202">
        <v>0.17</v>
      </c>
      <c r="CC9" s="198">
        <v>0.17</v>
      </c>
      <c r="CD9" s="198">
        <v>0.17</v>
      </c>
      <c r="CE9" s="285">
        <v>0.17</v>
      </c>
      <c r="CF9" s="202">
        <v>0.18</v>
      </c>
      <c r="CG9" s="285">
        <v>0.18</v>
      </c>
      <c r="CH9" s="198">
        <v>0.18</v>
      </c>
      <c r="CI9" s="285">
        <v>0.18</v>
      </c>
      <c r="CJ9" s="202">
        <v>0.19</v>
      </c>
      <c r="CK9" s="285">
        <v>0.19</v>
      </c>
      <c r="CL9" s="198">
        <v>0.19</v>
      </c>
      <c r="CM9" s="285"/>
      <c r="CN9" s="202"/>
    </row>
    <row r="10" spans="1:92" ht="12" customHeight="1" thickBot="1">
      <c r="B10" s="109" t="s">
        <v>78</v>
      </c>
      <c r="C10" s="37">
        <v>3.12</v>
      </c>
      <c r="D10" s="37">
        <v>3.14</v>
      </c>
      <c r="E10" s="37">
        <v>3.09</v>
      </c>
      <c r="F10" s="37">
        <v>2.93</v>
      </c>
      <c r="G10" s="355">
        <v>3.07</v>
      </c>
      <c r="H10" s="37">
        <v>2.77</v>
      </c>
      <c r="I10" s="108">
        <v>2.79</v>
      </c>
      <c r="J10" s="35">
        <v>2.89</v>
      </c>
      <c r="K10" s="35">
        <v>2.97</v>
      </c>
      <c r="L10" s="203">
        <v>2.85</v>
      </c>
      <c r="M10" s="283">
        <v>3</v>
      </c>
      <c r="N10" s="283">
        <v>3.01</v>
      </c>
      <c r="O10" s="35">
        <v>2.88</v>
      </c>
      <c r="P10" s="35">
        <v>2.92</v>
      </c>
      <c r="Q10" s="355">
        <v>2.95</v>
      </c>
      <c r="R10" s="283">
        <v>2.88</v>
      </c>
      <c r="S10" s="283">
        <v>3</v>
      </c>
      <c r="T10" s="35">
        <v>2.98</v>
      </c>
      <c r="U10" s="35">
        <v>3.04</v>
      </c>
      <c r="V10" s="355">
        <v>2.98</v>
      </c>
      <c r="W10" s="283">
        <v>3.07</v>
      </c>
      <c r="X10" s="283">
        <v>2.85</v>
      </c>
      <c r="Y10" s="35">
        <v>2.89</v>
      </c>
      <c r="Z10" s="35">
        <v>2.83</v>
      </c>
      <c r="AA10" s="355">
        <v>2.91</v>
      </c>
      <c r="AB10" s="37">
        <v>2.69</v>
      </c>
      <c r="AC10" s="37">
        <v>2.77</v>
      </c>
      <c r="AD10" s="37">
        <v>2.83</v>
      </c>
      <c r="AE10" s="37">
        <v>2.86</v>
      </c>
      <c r="AF10" s="355">
        <v>2.79</v>
      </c>
      <c r="AG10" s="37">
        <v>2.85</v>
      </c>
      <c r="AH10" s="37">
        <v>2.85</v>
      </c>
      <c r="AI10" s="37">
        <v>2.94</v>
      </c>
      <c r="AJ10" s="37">
        <v>2.93</v>
      </c>
      <c r="AK10" s="355">
        <v>2.89</v>
      </c>
      <c r="AL10" s="37">
        <v>2.92</v>
      </c>
      <c r="AM10" s="37">
        <v>2.95</v>
      </c>
      <c r="AN10" s="37">
        <v>2.85</v>
      </c>
      <c r="AO10" s="37">
        <v>2.9</v>
      </c>
      <c r="AP10" s="355">
        <v>2.91</v>
      </c>
      <c r="AQ10" s="37">
        <v>2.98</v>
      </c>
      <c r="AR10" s="37">
        <v>3.06</v>
      </c>
      <c r="AS10" s="37">
        <v>3.08</v>
      </c>
      <c r="AT10" s="37">
        <v>3.19</v>
      </c>
      <c r="AU10" s="355">
        <v>3.19</v>
      </c>
      <c r="AV10" s="37">
        <v>3.26</v>
      </c>
      <c r="AW10" s="37">
        <v>3.41</v>
      </c>
      <c r="AX10" s="37"/>
      <c r="AY10" s="37"/>
      <c r="AZ10" s="355"/>
      <c r="BA10" s="37">
        <v>3.2</v>
      </c>
      <c r="BB10" s="37">
        <v>3.17</v>
      </c>
      <c r="BC10" s="37">
        <v>3.03</v>
      </c>
      <c r="BD10" s="355">
        <v>2.83</v>
      </c>
      <c r="BE10" s="37">
        <v>2.74</v>
      </c>
      <c r="BF10" s="35">
        <v>2.85</v>
      </c>
      <c r="BG10" s="35">
        <v>2.95</v>
      </c>
      <c r="BH10" s="355">
        <v>3.03</v>
      </c>
      <c r="BI10" s="35">
        <v>2.99</v>
      </c>
      <c r="BJ10" s="35">
        <v>3.04</v>
      </c>
      <c r="BK10" s="37">
        <v>2.82</v>
      </c>
      <c r="BL10" s="355">
        <v>2.81</v>
      </c>
      <c r="BM10" s="35">
        <v>2.9</v>
      </c>
      <c r="BN10" s="35">
        <v>3.07</v>
      </c>
      <c r="BO10" s="37">
        <v>2.93</v>
      </c>
      <c r="BP10" s="355">
        <v>3.1</v>
      </c>
      <c r="BQ10" s="283">
        <v>2.96</v>
      </c>
      <c r="BR10" s="35">
        <v>2.85</v>
      </c>
      <c r="BS10" s="37">
        <v>2.94</v>
      </c>
      <c r="BT10" s="355">
        <v>2.78</v>
      </c>
      <c r="BU10" s="283">
        <v>2.65</v>
      </c>
      <c r="BV10" s="35">
        <v>2.83</v>
      </c>
      <c r="BW10" s="37">
        <v>2.83</v>
      </c>
      <c r="BX10" s="355">
        <v>2.76</v>
      </c>
      <c r="BY10" s="283">
        <v>2.86</v>
      </c>
      <c r="BZ10" s="35">
        <v>2.85</v>
      </c>
      <c r="CA10" s="37">
        <v>3.02</v>
      </c>
      <c r="CB10" s="355">
        <v>2.91</v>
      </c>
      <c r="CC10" s="283">
        <v>2.92</v>
      </c>
      <c r="CD10" s="35">
        <v>2.91</v>
      </c>
      <c r="CE10" s="37">
        <v>2.88</v>
      </c>
      <c r="CF10" s="355">
        <v>2.95</v>
      </c>
      <c r="CG10" s="37">
        <v>3.15</v>
      </c>
      <c r="CH10" s="35">
        <v>3.06</v>
      </c>
      <c r="CI10" s="37">
        <v>3.14</v>
      </c>
      <c r="CJ10" s="355">
        <v>3.19</v>
      </c>
      <c r="CK10" s="37">
        <v>3.34</v>
      </c>
      <c r="CL10" s="35">
        <v>3.47</v>
      </c>
      <c r="CM10" s="37"/>
      <c r="CN10" s="355"/>
    </row>
    <row r="11" spans="1:92" ht="12" customHeight="1" thickBot="1">
      <c r="B11" s="125" t="s">
        <v>79</v>
      </c>
      <c r="C11" s="283">
        <f t="shared" ref="C11:I11" si="0">ROUND(C10/C7,2)</f>
        <v>0.99</v>
      </c>
      <c r="D11" s="283">
        <f t="shared" si="0"/>
        <v>0.98</v>
      </c>
      <c r="E11" s="283">
        <f t="shared" si="0"/>
        <v>0.96</v>
      </c>
      <c r="F11" s="283">
        <f t="shared" si="0"/>
        <v>0.95</v>
      </c>
      <c r="G11" s="291">
        <f t="shared" si="0"/>
        <v>0.97</v>
      </c>
      <c r="H11" s="283">
        <f t="shared" si="0"/>
        <v>0.91</v>
      </c>
      <c r="I11" s="283">
        <f t="shared" si="0"/>
        <v>0.92</v>
      </c>
      <c r="J11" s="288">
        <v>0.92</v>
      </c>
      <c r="K11" s="288">
        <v>0.88</v>
      </c>
      <c r="L11" s="356">
        <f>ROUND(L10/L7,2)</f>
        <v>0.9</v>
      </c>
      <c r="M11" s="288">
        <v>0.81</v>
      </c>
      <c r="N11" s="288">
        <v>0.81</v>
      </c>
      <c r="O11" s="288">
        <v>0.76</v>
      </c>
      <c r="P11" s="288">
        <v>0.75</v>
      </c>
      <c r="Q11" s="291">
        <v>0.78</v>
      </c>
      <c r="R11" s="288">
        <v>0.73</v>
      </c>
      <c r="S11" s="288">
        <v>0.78</v>
      </c>
      <c r="T11" s="288">
        <v>0.77</v>
      </c>
      <c r="U11" s="288">
        <v>0.75</v>
      </c>
      <c r="V11" s="291">
        <v>0.76</v>
      </c>
      <c r="W11" s="288">
        <v>0.76</v>
      </c>
      <c r="X11" s="288">
        <v>0.74</v>
      </c>
      <c r="Y11" s="288">
        <v>0.8</v>
      </c>
      <c r="Z11" s="288">
        <v>0.79</v>
      </c>
      <c r="AA11" s="291">
        <v>0.77</v>
      </c>
      <c r="AB11" s="283">
        <v>0.79</v>
      </c>
      <c r="AC11" s="283">
        <v>0.77</v>
      </c>
      <c r="AD11" s="283">
        <v>0.76</v>
      </c>
      <c r="AE11" s="283">
        <v>0.76</v>
      </c>
      <c r="AF11" s="291">
        <v>0.77</v>
      </c>
      <c r="AG11" s="283">
        <v>0.75</v>
      </c>
      <c r="AH11" s="283">
        <v>0.75</v>
      </c>
      <c r="AI11" s="283">
        <v>0.76</v>
      </c>
      <c r="AJ11" s="283">
        <v>0.76</v>
      </c>
      <c r="AK11" s="291">
        <v>0.75</v>
      </c>
      <c r="AL11" s="283">
        <v>0.74</v>
      </c>
      <c r="AM11" s="283">
        <v>0.72</v>
      </c>
      <c r="AN11" s="283">
        <v>0.75</v>
      </c>
      <c r="AO11" s="283">
        <v>0.77</v>
      </c>
      <c r="AP11" s="291">
        <v>0.75</v>
      </c>
      <c r="AQ11" s="283">
        <f>ROUND(AQ10/AQ7,2)</f>
        <v>0.79</v>
      </c>
      <c r="AR11" s="283">
        <v>0.81</v>
      </c>
      <c r="AS11" s="283">
        <v>0.8</v>
      </c>
      <c r="AT11" s="283">
        <v>0.79</v>
      </c>
      <c r="AU11" s="291">
        <v>0.83</v>
      </c>
      <c r="AV11" s="283">
        <v>0.79</v>
      </c>
      <c r="AW11" s="283">
        <v>0.78</v>
      </c>
      <c r="AX11" s="283"/>
      <c r="AY11" s="283"/>
      <c r="AZ11" s="291"/>
      <c r="BA11" s="283">
        <f t="shared" ref="BA11:BF11" si="1">ROUND(BA10/BA7,2)</f>
        <v>0.98</v>
      </c>
      <c r="BB11" s="283">
        <f t="shared" si="1"/>
        <v>0.95</v>
      </c>
      <c r="BC11" s="283">
        <f t="shared" si="1"/>
        <v>0.97</v>
      </c>
      <c r="BD11" s="291">
        <f t="shared" si="1"/>
        <v>0.94</v>
      </c>
      <c r="BE11" s="283">
        <f t="shared" si="1"/>
        <v>0.9</v>
      </c>
      <c r="BF11" s="225">
        <f t="shared" si="1"/>
        <v>0.93</v>
      </c>
      <c r="BG11" s="225">
        <v>0.89</v>
      </c>
      <c r="BH11" s="291">
        <v>0.86</v>
      </c>
      <c r="BI11" s="225">
        <v>0.78</v>
      </c>
      <c r="BJ11" s="225">
        <f>ROUND(BJ10/BJ7,2)</f>
        <v>0.81</v>
      </c>
      <c r="BK11" s="283">
        <v>0.75</v>
      </c>
      <c r="BL11" s="291">
        <v>0.72</v>
      </c>
      <c r="BM11" s="225">
        <v>0.77</v>
      </c>
      <c r="BN11" s="225">
        <v>0.77</v>
      </c>
      <c r="BO11" s="283">
        <v>0.76</v>
      </c>
      <c r="BP11" s="291">
        <v>0.74</v>
      </c>
      <c r="BQ11" s="225">
        <f>ROUND(BQ10/BQ7,2)</f>
        <v>0.75</v>
      </c>
      <c r="BR11" s="225">
        <v>0.77</v>
      </c>
      <c r="BS11" s="283">
        <v>0.81</v>
      </c>
      <c r="BT11" s="291">
        <v>0.8</v>
      </c>
      <c r="BU11" s="225">
        <v>0.78</v>
      </c>
      <c r="BV11" s="225">
        <v>0.76</v>
      </c>
      <c r="BW11" s="283">
        <v>0.77</v>
      </c>
      <c r="BX11" s="291">
        <v>0.73</v>
      </c>
      <c r="BY11" s="225">
        <v>0.74</v>
      </c>
      <c r="BZ11" s="225">
        <v>0.76</v>
      </c>
      <c r="CA11" s="283">
        <v>0.76</v>
      </c>
      <c r="CB11" s="291">
        <v>0.77</v>
      </c>
      <c r="CC11" s="225">
        <v>0.7</v>
      </c>
      <c r="CD11" s="225">
        <v>0.73</v>
      </c>
      <c r="CE11" s="283">
        <v>0.74</v>
      </c>
      <c r="CF11" s="291">
        <v>0.78</v>
      </c>
      <c r="CG11" s="225">
        <f>ROUND(CG10/CG7,2)</f>
        <v>0.79</v>
      </c>
      <c r="CH11" s="225">
        <v>0.81</v>
      </c>
      <c r="CI11" s="283">
        <v>0.79</v>
      </c>
      <c r="CJ11" s="291">
        <v>0.79</v>
      </c>
      <c r="CK11" s="225">
        <v>0.8</v>
      </c>
      <c r="CL11" s="225">
        <v>0.77</v>
      </c>
      <c r="CM11" s="283"/>
      <c r="CN11" s="291"/>
    </row>
    <row r="12" spans="1:92" ht="12" customHeight="1">
      <c r="B12" s="205" t="s">
        <v>71</v>
      </c>
      <c r="C12" s="206">
        <v>2.62</v>
      </c>
      <c r="D12" s="206">
        <v>2.64</v>
      </c>
      <c r="E12" s="223">
        <v>2.61</v>
      </c>
      <c r="F12" s="223">
        <v>2.54</v>
      </c>
      <c r="G12" s="287">
        <v>2.6</v>
      </c>
      <c r="H12" s="223">
        <v>2.52</v>
      </c>
      <c r="I12" s="223">
        <v>2.52</v>
      </c>
      <c r="J12" s="225">
        <v>2.6</v>
      </c>
      <c r="K12" s="225">
        <v>2.76</v>
      </c>
      <c r="L12" s="287">
        <v>2.6</v>
      </c>
      <c r="M12" s="225" t="s">
        <v>445</v>
      </c>
      <c r="N12" s="225" t="s">
        <v>445</v>
      </c>
      <c r="O12" s="225" t="s">
        <v>445</v>
      </c>
      <c r="P12" s="225" t="s">
        <v>445</v>
      </c>
      <c r="Q12" s="287" t="s">
        <v>445</v>
      </c>
      <c r="R12" s="225" t="s">
        <v>445</v>
      </c>
      <c r="S12" s="225" t="s">
        <v>445</v>
      </c>
      <c r="T12" s="225" t="s">
        <v>445</v>
      </c>
      <c r="U12" s="225" t="s">
        <v>445</v>
      </c>
      <c r="V12" s="287" t="s">
        <v>445</v>
      </c>
      <c r="W12" s="225" t="s">
        <v>445</v>
      </c>
      <c r="X12" s="225" t="s">
        <v>445</v>
      </c>
      <c r="Y12" s="225" t="s">
        <v>445</v>
      </c>
      <c r="Z12" s="225" t="s">
        <v>445</v>
      </c>
      <c r="AA12" s="287" t="s">
        <v>445</v>
      </c>
      <c r="AB12" s="225" t="s">
        <v>445</v>
      </c>
      <c r="AC12" s="225" t="s">
        <v>445</v>
      </c>
      <c r="AD12" s="225" t="s">
        <v>445</v>
      </c>
      <c r="AE12" s="225" t="s">
        <v>445</v>
      </c>
      <c r="AF12" s="287" t="s">
        <v>445</v>
      </c>
      <c r="AG12" s="225" t="s">
        <v>445</v>
      </c>
      <c r="AH12" s="225" t="s">
        <v>445</v>
      </c>
      <c r="AI12" s="225" t="s">
        <v>445</v>
      </c>
      <c r="AJ12" s="225" t="s">
        <v>445</v>
      </c>
      <c r="AK12" s="287" t="s">
        <v>445</v>
      </c>
      <c r="AL12" s="225" t="s">
        <v>445</v>
      </c>
      <c r="AM12" s="225" t="s">
        <v>445</v>
      </c>
      <c r="AN12" s="225" t="s">
        <v>445</v>
      </c>
      <c r="AO12" s="225" t="s">
        <v>445</v>
      </c>
      <c r="AP12" s="287" t="s">
        <v>445</v>
      </c>
      <c r="AQ12" s="225" t="s">
        <v>445</v>
      </c>
      <c r="AR12" s="225" t="s">
        <v>445</v>
      </c>
      <c r="AS12" s="225" t="s">
        <v>445</v>
      </c>
      <c r="AT12" s="225" t="s">
        <v>445</v>
      </c>
      <c r="AU12" s="287" t="s">
        <v>445</v>
      </c>
      <c r="AV12" s="225" t="s">
        <v>797</v>
      </c>
      <c r="AW12" s="225" t="s">
        <v>797</v>
      </c>
      <c r="AX12" s="225"/>
      <c r="AY12" s="225"/>
      <c r="AZ12" s="287"/>
      <c r="BA12" s="207">
        <v>2.7</v>
      </c>
      <c r="BB12" s="207">
        <v>2.65</v>
      </c>
      <c r="BC12" s="225">
        <v>2.56</v>
      </c>
      <c r="BD12" s="287">
        <v>2.5099999999999998</v>
      </c>
      <c r="BE12" s="225">
        <v>2.5099999999999998</v>
      </c>
      <c r="BF12" s="225">
        <v>2.5299999999999998</v>
      </c>
      <c r="BG12" s="225">
        <v>2.72</v>
      </c>
      <c r="BH12" s="287">
        <v>2.84</v>
      </c>
      <c r="BI12" s="225" t="s">
        <v>445</v>
      </c>
      <c r="BJ12" s="225" t="s">
        <v>445</v>
      </c>
      <c r="BK12" s="225" t="s">
        <v>445</v>
      </c>
      <c r="BL12" s="287" t="s">
        <v>445</v>
      </c>
      <c r="BM12" s="225" t="s">
        <v>445</v>
      </c>
      <c r="BN12" s="225" t="s">
        <v>445</v>
      </c>
      <c r="BO12" s="225" t="s">
        <v>445</v>
      </c>
      <c r="BP12" s="287" t="s">
        <v>445</v>
      </c>
      <c r="BQ12" s="225" t="s">
        <v>445</v>
      </c>
      <c r="BR12" s="225" t="s">
        <v>445</v>
      </c>
      <c r="BS12" s="225" t="s">
        <v>445</v>
      </c>
      <c r="BT12" s="287" t="s">
        <v>445</v>
      </c>
      <c r="BU12" s="225" t="s">
        <v>445</v>
      </c>
      <c r="BV12" s="225" t="s">
        <v>445</v>
      </c>
      <c r="BW12" s="225" t="s">
        <v>445</v>
      </c>
      <c r="BX12" s="287" t="s">
        <v>445</v>
      </c>
      <c r="BY12" s="225" t="s">
        <v>445</v>
      </c>
      <c r="BZ12" s="225" t="s">
        <v>445</v>
      </c>
      <c r="CA12" s="225" t="s">
        <v>445</v>
      </c>
      <c r="CB12" s="287" t="s">
        <v>445</v>
      </c>
      <c r="CC12" s="225" t="s">
        <v>445</v>
      </c>
      <c r="CD12" s="225" t="s">
        <v>445</v>
      </c>
      <c r="CE12" s="225" t="s">
        <v>445</v>
      </c>
      <c r="CF12" s="287" t="s">
        <v>445</v>
      </c>
      <c r="CG12" s="225" t="s">
        <v>445</v>
      </c>
      <c r="CH12" s="225" t="s">
        <v>445</v>
      </c>
      <c r="CI12" s="225" t="s">
        <v>445</v>
      </c>
      <c r="CJ12" s="287" t="s">
        <v>445</v>
      </c>
      <c r="CK12" s="225" t="s">
        <v>797</v>
      </c>
      <c r="CL12" s="225" t="s">
        <v>797</v>
      </c>
      <c r="CM12" s="225"/>
      <c r="CN12" s="287"/>
    </row>
    <row r="13" spans="1:92" ht="12" customHeight="1" thickBot="1">
      <c r="B13" s="125" t="s">
        <v>72</v>
      </c>
      <c r="C13" s="35">
        <v>3.45</v>
      </c>
      <c r="D13" s="35">
        <v>3.45</v>
      </c>
      <c r="E13" s="35">
        <v>3.45</v>
      </c>
      <c r="F13" s="35">
        <v>3.45</v>
      </c>
      <c r="G13" s="203">
        <v>3.45</v>
      </c>
      <c r="H13" s="35">
        <v>3.45</v>
      </c>
      <c r="I13" s="35">
        <v>3.45</v>
      </c>
      <c r="J13" s="35">
        <v>3.45</v>
      </c>
      <c r="K13" s="35">
        <v>3.45</v>
      </c>
      <c r="L13" s="203">
        <v>3.45</v>
      </c>
      <c r="M13" s="35" t="s">
        <v>445</v>
      </c>
      <c r="N13" s="35" t="s">
        <v>445</v>
      </c>
      <c r="O13" s="35" t="s">
        <v>445</v>
      </c>
      <c r="P13" s="35" t="s">
        <v>445</v>
      </c>
      <c r="Q13" s="203" t="s">
        <v>445</v>
      </c>
      <c r="R13" s="35" t="s">
        <v>445</v>
      </c>
      <c r="S13" s="35" t="s">
        <v>445</v>
      </c>
      <c r="T13" s="35" t="s">
        <v>445</v>
      </c>
      <c r="U13" s="35" t="s">
        <v>445</v>
      </c>
      <c r="V13" s="203" t="s">
        <v>445</v>
      </c>
      <c r="W13" s="35" t="s">
        <v>445</v>
      </c>
      <c r="X13" s="35" t="s">
        <v>445</v>
      </c>
      <c r="Y13" s="35" t="s">
        <v>445</v>
      </c>
      <c r="Z13" s="35" t="s">
        <v>445</v>
      </c>
      <c r="AA13" s="203" t="s">
        <v>445</v>
      </c>
      <c r="AB13" s="35" t="s">
        <v>445</v>
      </c>
      <c r="AC13" s="35" t="s">
        <v>445</v>
      </c>
      <c r="AD13" s="35" t="s">
        <v>445</v>
      </c>
      <c r="AE13" s="35" t="s">
        <v>445</v>
      </c>
      <c r="AF13" s="203" t="s">
        <v>445</v>
      </c>
      <c r="AG13" s="35" t="s">
        <v>445</v>
      </c>
      <c r="AH13" s="35" t="s">
        <v>445</v>
      </c>
      <c r="AI13" s="35" t="s">
        <v>445</v>
      </c>
      <c r="AJ13" s="35" t="s">
        <v>445</v>
      </c>
      <c r="AK13" s="203" t="s">
        <v>445</v>
      </c>
      <c r="AL13" s="35" t="s">
        <v>445</v>
      </c>
      <c r="AM13" s="35" t="s">
        <v>445</v>
      </c>
      <c r="AN13" s="35" t="s">
        <v>445</v>
      </c>
      <c r="AO13" s="35" t="s">
        <v>445</v>
      </c>
      <c r="AP13" s="203" t="s">
        <v>445</v>
      </c>
      <c r="AQ13" s="35" t="s">
        <v>445</v>
      </c>
      <c r="AR13" s="35" t="s">
        <v>445</v>
      </c>
      <c r="AS13" s="35" t="s">
        <v>445</v>
      </c>
      <c r="AT13" s="35" t="s">
        <v>445</v>
      </c>
      <c r="AU13" s="203" t="s">
        <v>445</v>
      </c>
      <c r="AV13" s="35" t="s">
        <v>797</v>
      </c>
      <c r="AW13" s="35" t="s">
        <v>797</v>
      </c>
      <c r="AX13" s="35"/>
      <c r="AY13" s="35"/>
      <c r="AZ13" s="203"/>
      <c r="BA13" s="35">
        <v>3.45</v>
      </c>
      <c r="BB13" s="35">
        <v>3.45</v>
      </c>
      <c r="BC13" s="35">
        <v>3.45</v>
      </c>
      <c r="BD13" s="203">
        <v>3.45</v>
      </c>
      <c r="BE13" s="35">
        <v>3.45</v>
      </c>
      <c r="BF13" s="35">
        <v>3.45</v>
      </c>
      <c r="BG13" s="35">
        <v>3.45</v>
      </c>
      <c r="BH13" s="203">
        <v>3.45</v>
      </c>
      <c r="BI13" s="35" t="s">
        <v>445</v>
      </c>
      <c r="BJ13" s="35" t="s">
        <v>445</v>
      </c>
      <c r="BK13" s="35" t="s">
        <v>445</v>
      </c>
      <c r="BL13" s="203" t="s">
        <v>445</v>
      </c>
      <c r="BM13" s="35" t="s">
        <v>445</v>
      </c>
      <c r="BN13" s="35" t="s">
        <v>445</v>
      </c>
      <c r="BO13" s="35" t="s">
        <v>445</v>
      </c>
      <c r="BP13" s="203" t="s">
        <v>445</v>
      </c>
      <c r="BQ13" s="35" t="s">
        <v>445</v>
      </c>
      <c r="BR13" s="35" t="s">
        <v>445</v>
      </c>
      <c r="BS13" s="35" t="s">
        <v>445</v>
      </c>
      <c r="BT13" s="203" t="s">
        <v>445</v>
      </c>
      <c r="BU13" s="35" t="s">
        <v>445</v>
      </c>
      <c r="BV13" s="35" t="s">
        <v>445</v>
      </c>
      <c r="BW13" s="35" t="s">
        <v>445</v>
      </c>
      <c r="BX13" s="203" t="s">
        <v>445</v>
      </c>
      <c r="BY13" s="35" t="s">
        <v>445</v>
      </c>
      <c r="BZ13" s="35" t="s">
        <v>445</v>
      </c>
      <c r="CA13" s="35" t="s">
        <v>445</v>
      </c>
      <c r="CB13" s="203" t="s">
        <v>445</v>
      </c>
      <c r="CC13" s="35" t="s">
        <v>445</v>
      </c>
      <c r="CD13" s="35" t="s">
        <v>445</v>
      </c>
      <c r="CE13" s="35" t="s">
        <v>445</v>
      </c>
      <c r="CF13" s="203" t="s">
        <v>445</v>
      </c>
      <c r="CG13" s="35" t="s">
        <v>445</v>
      </c>
      <c r="CH13" s="35" t="s">
        <v>445</v>
      </c>
      <c r="CI13" s="35" t="s">
        <v>445</v>
      </c>
      <c r="CJ13" s="203" t="s">
        <v>445</v>
      </c>
      <c r="CK13" s="35" t="s">
        <v>797</v>
      </c>
      <c r="CL13" s="35" t="s">
        <v>797</v>
      </c>
      <c r="CM13" s="35"/>
      <c r="CN13" s="203"/>
    </row>
    <row r="14" spans="1:92" ht="12" customHeight="1">
      <c r="B14" s="205" t="s">
        <v>73</v>
      </c>
      <c r="C14" s="208">
        <v>19.399999999999999</v>
      </c>
      <c r="D14" s="208">
        <v>19.8</v>
      </c>
      <c r="E14" s="224">
        <v>19.5</v>
      </c>
      <c r="F14" s="224">
        <v>19.600000000000001</v>
      </c>
      <c r="G14" s="210">
        <v>19.5</v>
      </c>
      <c r="H14" s="224">
        <v>20</v>
      </c>
      <c r="I14" s="224">
        <v>20</v>
      </c>
      <c r="J14" s="224">
        <v>20.8</v>
      </c>
      <c r="K14" s="224">
        <v>22.1</v>
      </c>
      <c r="L14" s="210">
        <v>20.8</v>
      </c>
      <c r="M14" s="224">
        <v>24.6</v>
      </c>
      <c r="N14" s="224">
        <v>24.8</v>
      </c>
      <c r="O14" s="224">
        <v>24.4</v>
      </c>
      <c r="P14" s="224">
        <v>24.7</v>
      </c>
      <c r="Q14" s="210">
        <v>24.6</v>
      </c>
      <c r="R14" s="224">
        <v>24.5</v>
      </c>
      <c r="S14" s="224">
        <v>23.9</v>
      </c>
      <c r="T14" s="224">
        <v>24.2</v>
      </c>
      <c r="U14" s="224">
        <v>25.1</v>
      </c>
      <c r="V14" s="210">
        <v>24.4</v>
      </c>
      <c r="W14" s="224">
        <v>25.4</v>
      </c>
      <c r="X14" s="224">
        <v>24.1</v>
      </c>
      <c r="Y14" s="224">
        <v>22.2</v>
      </c>
      <c r="Z14" s="224">
        <v>21.8</v>
      </c>
      <c r="AA14" s="210">
        <v>23.4</v>
      </c>
      <c r="AB14" s="224">
        <v>20.7</v>
      </c>
      <c r="AC14" s="224">
        <v>21.5</v>
      </c>
      <c r="AD14" s="224">
        <v>22.1</v>
      </c>
      <c r="AE14" s="224">
        <v>22.7</v>
      </c>
      <c r="AF14" s="210">
        <v>21.7</v>
      </c>
      <c r="AG14" s="224">
        <v>22.6</v>
      </c>
      <c r="AH14" s="224">
        <v>22.9</v>
      </c>
      <c r="AI14" s="224">
        <v>23.2</v>
      </c>
      <c r="AJ14" s="224">
        <v>23.1</v>
      </c>
      <c r="AK14" s="210">
        <v>22.9</v>
      </c>
      <c r="AL14" s="224">
        <v>23.3</v>
      </c>
      <c r="AM14" s="224">
        <v>24.6</v>
      </c>
      <c r="AN14" s="224">
        <v>22.6</v>
      </c>
      <c r="AO14" s="224">
        <v>22.4</v>
      </c>
      <c r="AP14" s="210">
        <v>23.2</v>
      </c>
      <c r="AQ14" s="224">
        <v>21.6</v>
      </c>
      <c r="AR14" s="224">
        <v>21.3</v>
      </c>
      <c r="AS14" s="224">
        <v>21.6</v>
      </c>
      <c r="AT14" s="224">
        <v>22.2</v>
      </c>
      <c r="AU14" s="210">
        <v>21.7</v>
      </c>
      <c r="AV14" s="224">
        <v>22</v>
      </c>
      <c r="AW14" s="224">
        <v>23.2</v>
      </c>
      <c r="AX14" s="224"/>
      <c r="AY14" s="224"/>
      <c r="AZ14" s="210"/>
      <c r="BA14" s="209">
        <v>20.100000000000001</v>
      </c>
      <c r="BB14" s="209">
        <v>19.8</v>
      </c>
      <c r="BC14" s="226">
        <v>19.100000000000001</v>
      </c>
      <c r="BD14" s="210">
        <v>19.899999999999999</v>
      </c>
      <c r="BE14" s="226">
        <v>19.899999999999999</v>
      </c>
      <c r="BF14" s="226">
        <v>20.100000000000001</v>
      </c>
      <c r="BG14" s="226">
        <v>21.9</v>
      </c>
      <c r="BH14" s="210">
        <v>22.8</v>
      </c>
      <c r="BI14" s="226">
        <v>25.6</v>
      </c>
      <c r="BJ14" s="226">
        <v>24.3</v>
      </c>
      <c r="BK14" s="226">
        <v>24.3</v>
      </c>
      <c r="BL14" s="210">
        <v>24.8</v>
      </c>
      <c r="BM14" s="226">
        <v>23.8</v>
      </c>
      <c r="BN14" s="226">
        <v>24.4</v>
      </c>
      <c r="BO14" s="226">
        <v>24.2</v>
      </c>
      <c r="BP14" s="210">
        <v>25.6</v>
      </c>
      <c r="BQ14" s="226">
        <v>25.3</v>
      </c>
      <c r="BR14" s="226">
        <v>23</v>
      </c>
      <c r="BS14" s="226">
        <v>22</v>
      </c>
      <c r="BT14" s="210">
        <v>21.3</v>
      </c>
      <c r="BU14" s="226">
        <v>20.6</v>
      </c>
      <c r="BV14" s="226">
        <v>22.3</v>
      </c>
      <c r="BW14" s="226">
        <v>22</v>
      </c>
      <c r="BX14" s="210">
        <v>22.5</v>
      </c>
      <c r="BY14" s="226">
        <v>23</v>
      </c>
      <c r="BZ14" s="226">
        <v>22.4</v>
      </c>
      <c r="CA14" s="226">
        <v>23.7</v>
      </c>
      <c r="CB14" s="210">
        <v>22.6</v>
      </c>
      <c r="CC14" s="226">
        <v>24.9</v>
      </c>
      <c r="CD14" s="226">
        <v>23.9</v>
      </c>
      <c r="CE14" s="226">
        <v>23.2</v>
      </c>
      <c r="CF14" s="210">
        <v>21.4</v>
      </c>
      <c r="CG14" s="224">
        <v>21.9</v>
      </c>
      <c r="CH14" s="226">
        <v>21.7</v>
      </c>
      <c r="CI14" s="226">
        <v>22</v>
      </c>
      <c r="CJ14" s="210">
        <v>22</v>
      </c>
      <c r="CK14" s="224">
        <v>22</v>
      </c>
      <c r="CL14" s="226">
        <v>23.8</v>
      </c>
      <c r="CM14" s="226"/>
      <c r="CN14" s="210"/>
    </row>
    <row r="15" spans="1:92" ht="12" customHeight="1" thickBot="1">
      <c r="B15" s="109" t="s">
        <v>74</v>
      </c>
      <c r="C15" s="34">
        <v>25.6</v>
      </c>
      <c r="D15" s="34">
        <v>25.8</v>
      </c>
      <c r="E15" s="34">
        <v>25.9</v>
      </c>
      <c r="F15" s="34">
        <v>26.7</v>
      </c>
      <c r="G15" s="204">
        <v>26</v>
      </c>
      <c r="H15" s="34">
        <v>27.4</v>
      </c>
      <c r="I15" s="34">
        <v>27.4</v>
      </c>
      <c r="J15" s="34">
        <v>27.6</v>
      </c>
      <c r="K15" s="34">
        <v>27.6</v>
      </c>
      <c r="L15" s="204">
        <v>27.5</v>
      </c>
      <c r="M15" s="34">
        <v>27.6</v>
      </c>
      <c r="N15" s="34">
        <v>27.4</v>
      </c>
      <c r="O15" s="34">
        <v>27.1</v>
      </c>
      <c r="P15" s="34">
        <v>27.1</v>
      </c>
      <c r="Q15" s="204">
        <v>27.3</v>
      </c>
      <c r="R15" s="34">
        <v>27</v>
      </c>
      <c r="S15" s="34">
        <v>27</v>
      </c>
      <c r="T15" s="34">
        <v>27</v>
      </c>
      <c r="U15" s="34">
        <v>27</v>
      </c>
      <c r="V15" s="204">
        <v>27</v>
      </c>
      <c r="W15" s="34">
        <v>27</v>
      </c>
      <c r="X15" s="34">
        <v>26.5</v>
      </c>
      <c r="Y15" s="34">
        <v>26.1</v>
      </c>
      <c r="Z15" s="34">
        <v>25.7</v>
      </c>
      <c r="AA15" s="204">
        <v>26.3</v>
      </c>
      <c r="AB15" s="34">
        <v>25.4</v>
      </c>
      <c r="AC15" s="34">
        <v>25.6</v>
      </c>
      <c r="AD15" s="34">
        <v>25.7</v>
      </c>
      <c r="AE15" s="34">
        <v>25.9</v>
      </c>
      <c r="AF15" s="204">
        <v>25.6</v>
      </c>
      <c r="AG15" s="34">
        <v>25.7</v>
      </c>
      <c r="AH15" s="34">
        <v>25.7</v>
      </c>
      <c r="AI15" s="34">
        <v>25.7</v>
      </c>
      <c r="AJ15" s="34">
        <v>25.6</v>
      </c>
      <c r="AK15" s="204">
        <v>25.7</v>
      </c>
      <c r="AL15" s="34">
        <v>25.6</v>
      </c>
      <c r="AM15" s="34">
        <v>27.1</v>
      </c>
      <c r="AN15" s="34">
        <v>26.5</v>
      </c>
      <c r="AO15" s="34">
        <v>26.7</v>
      </c>
      <c r="AP15" s="204">
        <v>26.4</v>
      </c>
      <c r="AQ15" s="34">
        <v>26.1</v>
      </c>
      <c r="AR15" s="34">
        <v>25.6</v>
      </c>
      <c r="AS15" s="34">
        <v>25.5</v>
      </c>
      <c r="AT15" s="34">
        <v>25.4</v>
      </c>
      <c r="AU15" s="204">
        <v>25.6</v>
      </c>
      <c r="AV15" s="34">
        <v>24.7</v>
      </c>
      <c r="AW15" s="34">
        <v>24.6</v>
      </c>
      <c r="AX15" s="34"/>
      <c r="AY15" s="34"/>
      <c r="AZ15" s="204"/>
      <c r="BA15" s="34">
        <v>25.7</v>
      </c>
      <c r="BB15" s="34">
        <v>26</v>
      </c>
      <c r="BC15" s="34">
        <v>25.7</v>
      </c>
      <c r="BD15" s="204">
        <v>27.4</v>
      </c>
      <c r="BE15" s="34">
        <v>27.4</v>
      </c>
      <c r="BF15" s="34">
        <v>27.5</v>
      </c>
      <c r="BG15" s="34">
        <v>27.5</v>
      </c>
      <c r="BH15" s="204">
        <v>27.7</v>
      </c>
      <c r="BI15" s="34">
        <v>27.5</v>
      </c>
      <c r="BJ15" s="34">
        <v>27.2</v>
      </c>
      <c r="BK15" s="34">
        <v>27.2</v>
      </c>
      <c r="BL15" s="204">
        <v>27</v>
      </c>
      <c r="BM15" s="34">
        <v>27.1</v>
      </c>
      <c r="BN15" s="34">
        <v>27.1</v>
      </c>
      <c r="BO15" s="34">
        <v>27</v>
      </c>
      <c r="BP15" s="204">
        <v>27</v>
      </c>
      <c r="BQ15" s="34">
        <v>27</v>
      </c>
      <c r="BR15" s="34">
        <v>26.2</v>
      </c>
      <c r="BS15" s="34">
        <v>26</v>
      </c>
      <c r="BT15" s="204">
        <v>25.5</v>
      </c>
      <c r="BU15" s="34">
        <v>25.4</v>
      </c>
      <c r="BV15" s="34">
        <v>26</v>
      </c>
      <c r="BW15" s="34">
        <v>25.7</v>
      </c>
      <c r="BX15" s="204">
        <v>25.7</v>
      </c>
      <c r="BY15" s="34">
        <v>25.8</v>
      </c>
      <c r="BZ15" s="34">
        <v>25.4</v>
      </c>
      <c r="CA15" s="34">
        <v>25.8</v>
      </c>
      <c r="CB15" s="204">
        <v>25.4</v>
      </c>
      <c r="CC15" s="34">
        <v>27.3</v>
      </c>
      <c r="CD15" s="34">
        <v>26.7</v>
      </c>
      <c r="CE15" s="34">
        <v>27.2</v>
      </c>
      <c r="CF15" s="204">
        <v>26.2</v>
      </c>
      <c r="CG15" s="34">
        <v>26</v>
      </c>
      <c r="CH15" s="34">
        <v>25.7</v>
      </c>
      <c r="CI15" s="34">
        <v>25.5</v>
      </c>
      <c r="CJ15" s="204">
        <v>24.9</v>
      </c>
      <c r="CK15" s="34">
        <v>24.4</v>
      </c>
      <c r="CL15" s="34">
        <v>24.7</v>
      </c>
      <c r="CM15" s="34"/>
      <c r="CN15" s="204"/>
    </row>
    <row r="16" spans="1:92">
      <c r="B16" s="13" t="s">
        <v>179</v>
      </c>
    </row>
    <row r="19" spans="3:21">
      <c r="C19" s="67"/>
      <c r="D19" s="67"/>
      <c r="E19" s="67"/>
      <c r="F19" s="67"/>
      <c r="G19" s="67"/>
      <c r="H19" s="67"/>
      <c r="I19" s="67"/>
      <c r="J19" s="67"/>
      <c r="K19" s="67"/>
      <c r="L19" s="67"/>
      <c r="M19" s="67"/>
      <c r="N19" s="67"/>
      <c r="O19" s="67"/>
      <c r="P19" s="67"/>
      <c r="R19" s="67"/>
      <c r="S19" s="67"/>
      <c r="T19" s="67"/>
      <c r="U19" s="67"/>
    </row>
    <row r="20" spans="3:21">
      <c r="C20" s="67"/>
      <c r="D20" s="67"/>
      <c r="E20" s="67"/>
      <c r="F20" s="67"/>
      <c r="G20" s="67"/>
      <c r="H20" s="67"/>
      <c r="I20" s="67"/>
      <c r="J20" s="67"/>
      <c r="K20" s="67"/>
      <c r="L20" s="67"/>
      <c r="M20" s="67"/>
      <c r="N20" s="67"/>
      <c r="O20" s="67"/>
      <c r="P20" s="67"/>
      <c r="R20" s="67"/>
      <c r="S20" s="67"/>
      <c r="T20" s="67"/>
      <c r="U20" s="67"/>
    </row>
    <row r="21" spans="3:21">
      <c r="C21" s="67"/>
      <c r="D21" s="67"/>
      <c r="E21" s="67"/>
      <c r="F21" s="67"/>
      <c r="G21" s="67"/>
      <c r="H21" s="67"/>
      <c r="J21" s="67"/>
      <c r="K21" s="67"/>
      <c r="L21" s="67"/>
      <c r="M21" s="67"/>
      <c r="O21" s="67"/>
      <c r="P21" s="67"/>
      <c r="R21" s="67"/>
      <c r="T21" s="67"/>
      <c r="U21" s="67"/>
    </row>
  </sheetData>
  <mergeCells count="3">
    <mergeCell ref="B4:B5"/>
    <mergeCell ref="BA4:CN4"/>
    <mergeCell ref="C4:AZ4"/>
  </mergeCells>
  <printOptions horizontalCentered="1"/>
  <pageMargins left="0.74803149606299213" right="0.74803149606299213" top="0.98425196850393704" bottom="0.98425196850393704" header="0.51181102362204722" footer="0.51181102362204722"/>
  <pageSetup paperSize="9" scale="38"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tabColor indexed="10"/>
    <pageSetUpPr fitToPage="1"/>
  </sheetPr>
  <dimension ref="A1:P96"/>
  <sheetViews>
    <sheetView view="pageBreakPreview" zoomScaleNormal="100" zoomScaleSheetLayoutView="100" workbookViewId="0">
      <pane ySplit="2" topLeftCell="A3" activePane="bottomLeft" state="frozenSplit"/>
      <selection pane="bottomLeft" activeCell="K5" sqref="K5"/>
    </sheetView>
  </sheetViews>
  <sheetFormatPr defaultColWidth="9.1796875" defaultRowHeight="13" zeroHeight="1"/>
  <cols>
    <col min="1" max="1" width="3.26953125" customWidth="1"/>
    <col min="2" max="7" width="11" style="14" customWidth="1"/>
    <col min="8" max="9" width="11" style="23" customWidth="1"/>
    <col min="10" max="10" width="33" style="23" customWidth="1"/>
    <col min="11" max="11" width="11" style="14" customWidth="1"/>
    <col min="12" max="12" width="11" style="23" customWidth="1"/>
    <col min="13" max="13" width="10" style="81" customWidth="1"/>
    <col min="14" max="16384" width="9.1796875" style="3"/>
  </cols>
  <sheetData>
    <row r="1" spans="1:16" ht="23.25" customHeight="1" thickBot="1">
      <c r="B1" s="4" t="s">
        <v>47</v>
      </c>
      <c r="C1" s="4" t="s">
        <v>0</v>
      </c>
      <c r="D1" s="4" t="s">
        <v>1</v>
      </c>
      <c r="E1" s="4" t="s">
        <v>2</v>
      </c>
      <c r="F1" s="4" t="s">
        <v>2</v>
      </c>
      <c r="G1" s="4" t="s">
        <v>67</v>
      </c>
      <c r="H1" s="4" t="s">
        <v>8</v>
      </c>
      <c r="I1" s="4" t="s">
        <v>63</v>
      </c>
      <c r="J1" s="4" t="s">
        <v>10</v>
      </c>
      <c r="K1" s="4" t="s">
        <v>51</v>
      </c>
      <c r="L1" s="4" t="s">
        <v>52</v>
      </c>
      <c r="M1" s="4" t="s">
        <v>63</v>
      </c>
    </row>
    <row r="2" spans="1:16" ht="12" customHeight="1" thickBot="1">
      <c r="B2" s="9">
        <v>1</v>
      </c>
      <c r="C2" s="9">
        <v>2</v>
      </c>
      <c r="D2" s="9">
        <v>2</v>
      </c>
      <c r="E2" s="9">
        <v>2</v>
      </c>
      <c r="F2" s="9">
        <v>2</v>
      </c>
      <c r="G2" s="28">
        <v>2</v>
      </c>
      <c r="H2" s="9">
        <v>3</v>
      </c>
      <c r="I2" s="113" t="s">
        <v>64</v>
      </c>
      <c r="J2" s="9">
        <v>5</v>
      </c>
      <c r="K2" s="28">
        <v>6</v>
      </c>
      <c r="L2" s="9">
        <v>7</v>
      </c>
      <c r="M2" s="113" t="s">
        <v>3</v>
      </c>
    </row>
    <row r="3" spans="1:16" ht="6.75" customHeight="1" thickTop="1" thickBot="1">
      <c r="B3" s="12"/>
      <c r="C3" s="12"/>
      <c r="D3" s="12"/>
      <c r="E3" s="12"/>
      <c r="F3" s="12"/>
      <c r="G3" s="25"/>
      <c r="H3" s="31"/>
      <c r="I3" s="31"/>
      <c r="J3" s="31"/>
      <c r="K3" s="25"/>
      <c r="L3" s="31"/>
      <c r="M3" s="87"/>
    </row>
    <row r="4" spans="1:16" ht="14" thickTop="1" thickBot="1">
      <c r="B4" s="10"/>
      <c r="C4" s="10"/>
      <c r="D4" s="10"/>
      <c r="E4" s="10"/>
      <c r="F4" s="10"/>
      <c r="G4" s="72"/>
      <c r="H4" s="107"/>
      <c r="I4" s="135"/>
      <c r="J4" s="16" t="s">
        <v>4</v>
      </c>
      <c r="K4" s="72"/>
      <c r="L4" s="107"/>
      <c r="M4" s="142"/>
    </row>
    <row r="5" spans="1:16" ht="12" customHeight="1" thickTop="1">
      <c r="A5" s="33"/>
      <c r="B5" s="42">
        <v>0</v>
      </c>
      <c r="C5" s="42">
        <v>944</v>
      </c>
      <c r="D5" s="42">
        <v>1288</v>
      </c>
      <c r="E5" s="42">
        <v>1239</v>
      </c>
      <c r="F5" s="42">
        <v>1239</v>
      </c>
      <c r="G5" s="63">
        <v>1</v>
      </c>
      <c r="H5" s="32">
        <v>1181</v>
      </c>
      <c r="I5" s="144">
        <f t="shared" ref="I5:I14" si="0">IF(OR(D5=0,H5=0),"-",((D5-H5)/ABS(H5))*100)</f>
        <v>9.0601185436071123</v>
      </c>
      <c r="J5" s="51" t="s">
        <v>61</v>
      </c>
      <c r="K5" s="50">
        <v>4</v>
      </c>
      <c r="L5" s="32">
        <v>4752</v>
      </c>
      <c r="M5" s="124">
        <f t="shared" ref="M5:M14" si="1">IF(OR(K5=0,L5=0),"-",((K5-L5)/ABS(L5))*100)</f>
        <v>-99.915824915824913</v>
      </c>
      <c r="N5" s="2">
        <f t="shared" ref="N5:N47" si="2">K5-G5-D5-C5-B5</f>
        <v>-2229</v>
      </c>
      <c r="O5" s="2"/>
      <c r="P5" s="2"/>
    </row>
    <row r="6" spans="1:16" ht="12" customHeight="1">
      <c r="A6" s="33"/>
      <c r="B6" s="12">
        <v>0</v>
      </c>
      <c r="C6" s="12">
        <v>1900</v>
      </c>
      <c r="D6" s="12">
        <v>2329</v>
      </c>
      <c r="E6" s="12">
        <v>2275</v>
      </c>
      <c r="F6" s="12">
        <v>2275</v>
      </c>
      <c r="G6" s="25">
        <v>2</v>
      </c>
      <c r="H6" s="36">
        <v>2287</v>
      </c>
      <c r="I6" s="60">
        <f t="shared" si="0"/>
        <v>1.8364669873196329</v>
      </c>
      <c r="J6" s="30" t="s">
        <v>13</v>
      </c>
      <c r="K6" s="56">
        <v>9</v>
      </c>
      <c r="L6" s="36">
        <v>8764</v>
      </c>
      <c r="M6" s="57">
        <f t="shared" si="1"/>
        <v>-99.897307165677773</v>
      </c>
      <c r="N6" s="2">
        <f t="shared" si="2"/>
        <v>-4222</v>
      </c>
      <c r="O6" s="2"/>
      <c r="P6" s="2"/>
    </row>
    <row r="7" spans="1:16" ht="12" customHeight="1">
      <c r="A7" s="33"/>
      <c r="B7" s="12">
        <v>0</v>
      </c>
      <c r="C7" s="12">
        <v>92</v>
      </c>
      <c r="D7" s="12">
        <v>120</v>
      </c>
      <c r="E7" s="12">
        <v>195</v>
      </c>
      <c r="F7" s="12">
        <v>195</v>
      </c>
      <c r="G7" s="25">
        <v>-1</v>
      </c>
      <c r="H7" s="36">
        <v>219</v>
      </c>
      <c r="I7" s="60">
        <f t="shared" si="0"/>
        <v>-45.205479452054789</v>
      </c>
      <c r="J7" s="30" t="s">
        <v>17</v>
      </c>
      <c r="K7" s="56">
        <v>1</v>
      </c>
      <c r="L7" s="36">
        <v>703</v>
      </c>
      <c r="M7" s="57">
        <f t="shared" si="1"/>
        <v>-99.857752489331446</v>
      </c>
      <c r="N7" s="2">
        <f t="shared" si="2"/>
        <v>-210</v>
      </c>
      <c r="O7" s="2"/>
      <c r="P7" s="2"/>
    </row>
    <row r="8" spans="1:16" ht="12" customHeight="1">
      <c r="A8" s="33"/>
      <c r="B8" s="12">
        <v>0</v>
      </c>
      <c r="C8" s="12">
        <v>230</v>
      </c>
      <c r="D8" s="12">
        <v>254</v>
      </c>
      <c r="E8" s="12">
        <v>181</v>
      </c>
      <c r="F8" s="12">
        <v>181</v>
      </c>
      <c r="G8" s="25">
        <v>0</v>
      </c>
      <c r="H8" s="36">
        <v>204</v>
      </c>
      <c r="I8" s="60">
        <f t="shared" si="0"/>
        <v>24.509803921568626</v>
      </c>
      <c r="J8" s="30" t="s">
        <v>65</v>
      </c>
      <c r="K8" s="56">
        <v>2</v>
      </c>
      <c r="L8" s="36">
        <v>831</v>
      </c>
      <c r="M8" s="57">
        <f t="shared" si="1"/>
        <v>-99.759326113116728</v>
      </c>
      <c r="N8" s="2">
        <f t="shared" si="2"/>
        <v>-482</v>
      </c>
      <c r="O8" s="2"/>
      <c r="P8" s="2"/>
    </row>
    <row r="9" spans="1:16" ht="12" customHeight="1">
      <c r="A9" s="33"/>
      <c r="B9" s="12">
        <v>0</v>
      </c>
      <c r="C9" s="12">
        <v>698</v>
      </c>
      <c r="D9" s="12">
        <v>866</v>
      </c>
      <c r="E9" s="12">
        <v>942</v>
      </c>
      <c r="F9" s="12">
        <v>942</v>
      </c>
      <c r="G9" s="25">
        <v>1</v>
      </c>
      <c r="H9" s="36">
        <v>810</v>
      </c>
      <c r="I9" s="60">
        <f t="shared" si="0"/>
        <v>6.9135802469135799</v>
      </c>
      <c r="J9" s="30" t="s">
        <v>62</v>
      </c>
      <c r="K9" s="56">
        <v>3</v>
      </c>
      <c r="L9" s="36">
        <v>3169</v>
      </c>
      <c r="M9" s="57">
        <f t="shared" si="1"/>
        <v>-99.905332912590723</v>
      </c>
      <c r="N9" s="2">
        <f t="shared" si="2"/>
        <v>-1562</v>
      </c>
      <c r="O9" s="2"/>
      <c r="P9" s="2"/>
    </row>
    <row r="10" spans="1:16" ht="12" customHeight="1">
      <c r="A10" s="33"/>
      <c r="B10" s="12">
        <v>0</v>
      </c>
      <c r="C10" s="12">
        <v>146</v>
      </c>
      <c r="D10" s="12">
        <v>192</v>
      </c>
      <c r="E10" s="12">
        <v>149</v>
      </c>
      <c r="F10" s="12">
        <v>149</v>
      </c>
      <c r="G10" s="25">
        <v>0</v>
      </c>
      <c r="H10" s="36">
        <v>145</v>
      </c>
      <c r="I10" s="60">
        <f t="shared" si="0"/>
        <v>32.41379310344827</v>
      </c>
      <c r="J10" s="30" t="s">
        <v>55</v>
      </c>
      <c r="K10" s="56">
        <v>1</v>
      </c>
      <c r="L10" s="36">
        <v>545</v>
      </c>
      <c r="M10" s="57">
        <f t="shared" si="1"/>
        <v>-99.816513761467888</v>
      </c>
      <c r="N10" s="2">
        <f t="shared" si="2"/>
        <v>-337</v>
      </c>
      <c r="O10" s="2"/>
      <c r="P10" s="2"/>
    </row>
    <row r="11" spans="1:16" ht="12" customHeight="1">
      <c r="A11" s="33"/>
      <c r="B11" s="12">
        <v>0</v>
      </c>
      <c r="C11" s="12">
        <v>337</v>
      </c>
      <c r="D11" s="12">
        <v>406</v>
      </c>
      <c r="E11" s="12">
        <v>310</v>
      </c>
      <c r="F11" s="12">
        <v>310</v>
      </c>
      <c r="G11" s="25">
        <v>0</v>
      </c>
      <c r="H11" s="36">
        <v>321</v>
      </c>
      <c r="I11" s="60">
        <f t="shared" si="0"/>
        <v>26.479750778816197</v>
      </c>
      <c r="J11" s="30" t="s">
        <v>20</v>
      </c>
      <c r="K11" s="56">
        <v>1</v>
      </c>
      <c r="L11" s="36">
        <v>1159</v>
      </c>
      <c r="M11" s="57">
        <f t="shared" si="1"/>
        <v>-99.913718723037107</v>
      </c>
      <c r="N11" s="2">
        <f t="shared" si="2"/>
        <v>-742</v>
      </c>
      <c r="O11" s="2"/>
      <c r="P11" s="2"/>
    </row>
    <row r="12" spans="1:16" ht="12" customHeight="1">
      <c r="A12" s="33"/>
      <c r="B12" s="12">
        <v>0</v>
      </c>
      <c r="C12" s="12">
        <v>48</v>
      </c>
      <c r="D12" s="12">
        <v>46</v>
      </c>
      <c r="E12" s="12">
        <v>39</v>
      </c>
      <c r="F12" s="12">
        <v>39</v>
      </c>
      <c r="G12" s="25">
        <v>1</v>
      </c>
      <c r="H12" s="36">
        <v>49</v>
      </c>
      <c r="I12" s="60">
        <f t="shared" si="0"/>
        <v>-6.1224489795918364</v>
      </c>
      <c r="J12" s="30" t="s">
        <v>21</v>
      </c>
      <c r="K12" s="56">
        <v>0</v>
      </c>
      <c r="L12" s="36">
        <v>159</v>
      </c>
      <c r="M12" s="57" t="str">
        <f t="shared" si="1"/>
        <v>-</v>
      </c>
      <c r="N12" s="2">
        <f t="shared" si="2"/>
        <v>-95</v>
      </c>
      <c r="O12" s="2"/>
      <c r="P12" s="2"/>
    </row>
    <row r="13" spans="1:16" ht="12" customHeight="1" thickBot="1">
      <c r="A13" s="33"/>
      <c r="B13" s="41">
        <v>2</v>
      </c>
      <c r="C13" s="41">
        <v>700</v>
      </c>
      <c r="D13" s="41">
        <v>789</v>
      </c>
      <c r="E13" s="41">
        <v>757</v>
      </c>
      <c r="F13" s="41">
        <v>757</v>
      </c>
      <c r="G13" s="64">
        <v>-1</v>
      </c>
      <c r="H13" s="48">
        <v>776</v>
      </c>
      <c r="I13" s="83">
        <f t="shared" si="0"/>
        <v>1.6752577319587629</v>
      </c>
      <c r="J13" s="55" t="s">
        <v>16</v>
      </c>
      <c r="K13" s="94">
        <v>0</v>
      </c>
      <c r="L13" s="48">
        <v>2951</v>
      </c>
      <c r="M13" s="83" t="str">
        <f t="shared" si="1"/>
        <v>-</v>
      </c>
      <c r="N13" s="2">
        <f t="shared" si="2"/>
        <v>-1490</v>
      </c>
      <c r="O13" s="2"/>
      <c r="P13" s="2"/>
    </row>
    <row r="14" spans="1:16" ht="14" thickTop="1" thickBot="1">
      <c r="A14" s="33"/>
      <c r="B14" s="22">
        <f>B5+B6+B7+B8+B9+B10+B11+B12+B13</f>
        <v>2</v>
      </c>
      <c r="C14" s="21">
        <f>C5+C6+C7+C8+C9+C10+C11+C12+C13</f>
        <v>5095</v>
      </c>
      <c r="D14" s="21">
        <v>6290</v>
      </c>
      <c r="E14" s="21">
        <v>6087</v>
      </c>
      <c r="F14" s="21">
        <v>6087</v>
      </c>
      <c r="G14" s="21">
        <f>G5+G6+G7+G8+G9+G10+G11+G12+G13</f>
        <v>3</v>
      </c>
      <c r="H14" s="5">
        <f>H5+H6+H7+H8+H9+H10+H11+H12+H13</f>
        <v>5992</v>
      </c>
      <c r="I14" s="29">
        <f t="shared" si="0"/>
        <v>4.9732977303070758</v>
      </c>
      <c r="J14" s="16" t="s">
        <v>19</v>
      </c>
      <c r="K14" s="21">
        <f>K5+K6+K7+K8+K9+K10+K11+K12+K13</f>
        <v>21</v>
      </c>
      <c r="L14" s="5">
        <f>L5+L6+L7+L8+L9+L10+L11+L12+L13</f>
        <v>23033</v>
      </c>
      <c r="M14" s="29">
        <f t="shared" si="1"/>
        <v>-99.908826466374336</v>
      </c>
      <c r="N14" s="2">
        <f t="shared" si="2"/>
        <v>-11369</v>
      </c>
      <c r="O14" s="2"/>
      <c r="P14" s="2"/>
    </row>
    <row r="15" spans="1:16" ht="17.25" customHeight="1" thickTop="1" thickBot="1">
      <c r="A15" s="33"/>
      <c r="B15" s="47"/>
      <c r="C15" s="47"/>
      <c r="D15" s="47"/>
      <c r="E15" s="47"/>
      <c r="F15" s="47"/>
      <c r="G15" s="39"/>
      <c r="H15" s="19"/>
      <c r="I15" s="19"/>
      <c r="J15" s="73"/>
      <c r="K15" s="39"/>
      <c r="L15" s="19"/>
      <c r="M15" s="19"/>
      <c r="N15" s="2">
        <f t="shared" si="2"/>
        <v>0</v>
      </c>
      <c r="O15" s="2"/>
      <c r="P15" s="2"/>
    </row>
    <row r="16" spans="1:16" ht="12" customHeight="1" thickTop="1" thickBot="1">
      <c r="A16" s="33"/>
      <c r="B16" s="22"/>
      <c r="C16" s="22"/>
      <c r="D16" s="22"/>
      <c r="E16" s="22"/>
      <c r="F16" s="22"/>
      <c r="G16" s="38"/>
      <c r="H16" s="5"/>
      <c r="I16" s="59"/>
      <c r="J16" s="16" t="s">
        <v>5</v>
      </c>
      <c r="K16" s="38"/>
      <c r="L16" s="5"/>
      <c r="M16" s="5"/>
      <c r="N16" s="2">
        <f t="shared" si="2"/>
        <v>0</v>
      </c>
      <c r="O16" s="2"/>
      <c r="P16" s="2"/>
    </row>
    <row r="17" spans="1:16" ht="12" customHeight="1" thickTop="1">
      <c r="A17" s="33"/>
      <c r="B17" s="42">
        <v>0</v>
      </c>
      <c r="C17" s="42">
        <v>651</v>
      </c>
      <c r="D17" s="42">
        <v>670</v>
      </c>
      <c r="E17" s="42">
        <v>618</v>
      </c>
      <c r="F17" s="42">
        <v>618</v>
      </c>
      <c r="G17" s="63" t="e">
        <v>#VALUE!</v>
      </c>
      <c r="H17" s="32">
        <v>657</v>
      </c>
      <c r="I17" s="59">
        <f>IF(OR(D17=0,H17=0),"-",((D17-H17)/ABS(H17))*100)</f>
        <v>1.9786910197869101</v>
      </c>
      <c r="J17" s="51" t="s">
        <v>61</v>
      </c>
      <c r="K17" s="50" t="e">
        <v>#VALUE!</v>
      </c>
      <c r="L17" s="32">
        <v>2549</v>
      </c>
      <c r="M17" s="76" t="e">
        <f>IF(OR(K17=0,L17=0),"-",((K17-L17)/ABS(L17))*100)</f>
        <v>#VALUE!</v>
      </c>
      <c r="N17" s="2" t="e">
        <f t="shared" si="2"/>
        <v>#VALUE!</v>
      </c>
      <c r="O17" s="2"/>
      <c r="P17" s="2"/>
    </row>
    <row r="18" spans="1:16" ht="12" customHeight="1">
      <c r="A18" s="33"/>
      <c r="B18" s="12">
        <v>0</v>
      </c>
      <c r="C18" s="12">
        <v>1067</v>
      </c>
      <c r="D18" s="12">
        <v>1162</v>
      </c>
      <c r="E18" s="12">
        <v>1076</v>
      </c>
      <c r="F18" s="12">
        <v>1076</v>
      </c>
      <c r="G18" s="25">
        <v>1</v>
      </c>
      <c r="H18" s="36">
        <v>1101</v>
      </c>
      <c r="I18" s="60">
        <f>IF(OR(D18=0,H18=0),"-",((D18-H18)/ABS(H18))*100)</f>
        <v>5.5404178019981831</v>
      </c>
      <c r="J18" s="30" t="s">
        <v>13</v>
      </c>
      <c r="K18" s="56">
        <v>0</v>
      </c>
      <c r="L18" s="36">
        <v>4203</v>
      </c>
      <c r="M18" s="57" t="str">
        <f>IF(OR(K18=0,L18=0),"-",((K18-L18)/ABS(L18))*100)</f>
        <v>-</v>
      </c>
      <c r="N18" s="2">
        <f t="shared" si="2"/>
        <v>-2230</v>
      </c>
      <c r="O18" s="2"/>
      <c r="P18" s="2"/>
    </row>
    <row r="19" spans="1:16" ht="12" customHeight="1">
      <c r="A19" s="33"/>
      <c r="B19" s="12">
        <v>0</v>
      </c>
      <c r="C19" s="12">
        <v>91</v>
      </c>
      <c r="D19" s="12">
        <v>94</v>
      </c>
      <c r="E19" s="12">
        <v>85</v>
      </c>
      <c r="F19" s="12">
        <v>85</v>
      </c>
      <c r="G19" s="25">
        <v>0</v>
      </c>
      <c r="H19" s="36">
        <v>86</v>
      </c>
      <c r="I19" s="60">
        <f>IF(OR(D19=0,H19=0),"-",((D19-H19)/ABS(H19))*100)</f>
        <v>9.3023255813953494</v>
      </c>
      <c r="J19" s="30" t="s">
        <v>55</v>
      </c>
      <c r="K19" s="56">
        <v>0</v>
      </c>
      <c r="L19" s="36">
        <v>331</v>
      </c>
      <c r="M19" s="57" t="str">
        <f>IF(OR(K19=0,L19=0),"-",((K19-L19)/ABS(L19))*100)</f>
        <v>-</v>
      </c>
      <c r="N19" s="2">
        <f t="shared" si="2"/>
        <v>-185</v>
      </c>
      <c r="O19" s="2"/>
      <c r="P19" s="2"/>
    </row>
    <row r="20" spans="1:16" ht="12" customHeight="1" thickBot="1">
      <c r="A20" s="33"/>
      <c r="B20" s="41">
        <v>0</v>
      </c>
      <c r="C20" s="41">
        <v>64</v>
      </c>
      <c r="D20" s="41">
        <v>69</v>
      </c>
      <c r="E20" s="41">
        <v>88</v>
      </c>
      <c r="F20" s="41">
        <v>88</v>
      </c>
      <c r="G20" s="64">
        <v>-1</v>
      </c>
      <c r="H20" s="48">
        <v>78</v>
      </c>
      <c r="I20" s="83">
        <f>IF(OR(D20=0,H20=0),"-",((D20-H20)/ABS(H20))*100)</f>
        <v>-11.538461538461538</v>
      </c>
      <c r="J20" s="55" t="s">
        <v>16</v>
      </c>
      <c r="K20" s="94">
        <v>3</v>
      </c>
      <c r="L20" s="48">
        <v>262</v>
      </c>
      <c r="M20" s="100">
        <f>IF(OR(K20=0,L20=0),"-",((K20-L20)/ABS(L20))*100)</f>
        <v>-98.854961832061079</v>
      </c>
      <c r="N20" s="2">
        <f t="shared" si="2"/>
        <v>-129</v>
      </c>
      <c r="O20" s="2"/>
      <c r="P20" s="2"/>
    </row>
    <row r="21" spans="1:16" ht="14" thickTop="1" thickBot="1">
      <c r="A21" s="33"/>
      <c r="B21" s="22">
        <f>B17+B18+B19+B20</f>
        <v>0</v>
      </c>
      <c r="C21" s="21">
        <f>C17+C18+C19+C20</f>
        <v>1873</v>
      </c>
      <c r="D21" s="21">
        <v>1995</v>
      </c>
      <c r="E21" s="21">
        <v>1867</v>
      </c>
      <c r="F21" s="21">
        <v>1867</v>
      </c>
      <c r="G21" s="21" t="e">
        <f>G17+G18+G19+G20</f>
        <v>#VALUE!</v>
      </c>
      <c r="H21" s="5">
        <f>H17+H18+H19+H20</f>
        <v>1922</v>
      </c>
      <c r="I21" s="29">
        <f>IF(OR(D21=0,H21=0),"-",((D21-H21)/ABS(H21))*100)</f>
        <v>3.7981269510926117</v>
      </c>
      <c r="J21" s="16" t="s">
        <v>19</v>
      </c>
      <c r="K21" s="21" t="e">
        <f>K17+K18+K19+K20</f>
        <v>#VALUE!</v>
      </c>
      <c r="L21" s="5">
        <f>L17+L18+L19+L20</f>
        <v>7345</v>
      </c>
      <c r="M21" s="29" t="e">
        <f>IF(OR(K21=0,L21=0),"-",((K21-L21)/ABS(L21))*100)</f>
        <v>#VALUE!</v>
      </c>
      <c r="N21" s="2" t="e">
        <f t="shared" si="2"/>
        <v>#VALUE!</v>
      </c>
      <c r="O21" s="2"/>
      <c r="P21" s="2"/>
    </row>
    <row r="22" spans="1:16" s="20" customFormat="1" ht="14.25" customHeight="1" thickTop="1" thickBot="1">
      <c r="A22" s="33"/>
      <c r="B22" s="62"/>
      <c r="C22" s="62"/>
      <c r="D22" s="62"/>
      <c r="E22" s="62"/>
      <c r="F22" s="62"/>
      <c r="G22" s="75"/>
      <c r="H22" s="24"/>
      <c r="I22" s="24"/>
      <c r="J22" s="93"/>
      <c r="K22" s="75"/>
      <c r="L22" s="24"/>
      <c r="M22" s="24"/>
      <c r="N22" s="2">
        <f t="shared" si="2"/>
        <v>0</v>
      </c>
      <c r="O22" s="2"/>
      <c r="P22" s="2"/>
    </row>
    <row r="23" spans="1:16" s="20" customFormat="1" ht="24" customHeight="1" thickTop="1" thickBot="1">
      <c r="A23" s="33"/>
      <c r="B23" s="22">
        <f>B14+B21</f>
        <v>2</v>
      </c>
      <c r="C23" s="21">
        <f>C14+C21</f>
        <v>6968</v>
      </c>
      <c r="D23" s="21">
        <v>8285</v>
      </c>
      <c r="E23" s="21">
        <v>7954</v>
      </c>
      <c r="F23" s="21">
        <v>7954</v>
      </c>
      <c r="G23" s="21" t="e">
        <f>G14+G21</f>
        <v>#VALUE!</v>
      </c>
      <c r="H23" s="5">
        <f>H14+H21</f>
        <v>7914</v>
      </c>
      <c r="I23" s="29">
        <f>IF(OR(D23=0,H23=0),"-",((D23-H23)/ABS(H23))*100)</f>
        <v>4.6878948698508971</v>
      </c>
      <c r="J23" s="16" t="s">
        <v>6</v>
      </c>
      <c r="K23" s="21" t="e">
        <f>K14+K21</f>
        <v>#VALUE!</v>
      </c>
      <c r="L23" s="5">
        <f>L14+L21</f>
        <v>30378</v>
      </c>
      <c r="M23" s="29" t="e">
        <f>IF(OR(K23=0,L23=0),"-",((K23-L23)/ABS(L23))*100)</f>
        <v>#VALUE!</v>
      </c>
      <c r="N23" s="2" t="e">
        <f t="shared" si="2"/>
        <v>#VALUE!</v>
      </c>
      <c r="O23" s="2"/>
      <c r="P23" s="2"/>
    </row>
    <row r="24" spans="1:16" ht="14.25" customHeight="1" thickTop="1" thickBot="1">
      <c r="A24" s="33"/>
      <c r="B24" s="47"/>
      <c r="C24" s="47"/>
      <c r="D24" s="47"/>
      <c r="E24" s="47"/>
      <c r="F24" s="47"/>
      <c r="G24" s="39"/>
      <c r="H24" s="19"/>
      <c r="I24" s="19" t="str">
        <f>IF(OR(D24=0,H24=0),"-",((D24-H24)/ABS(H24))*100)</f>
        <v>-</v>
      </c>
      <c r="J24" s="73"/>
      <c r="K24" s="39"/>
      <c r="L24" s="19"/>
      <c r="M24" s="19"/>
      <c r="N24" s="2">
        <f t="shared" si="2"/>
        <v>0</v>
      </c>
      <c r="O24" s="2"/>
      <c r="P24" s="2"/>
    </row>
    <row r="25" spans="1:16" ht="14" thickTop="1" thickBot="1">
      <c r="A25" s="33"/>
      <c r="B25" s="22"/>
      <c r="C25" s="22"/>
      <c r="D25" s="22"/>
      <c r="E25" s="22"/>
      <c r="F25" s="22"/>
      <c r="G25" s="38"/>
      <c r="H25" s="134"/>
      <c r="I25" s="59"/>
      <c r="J25" s="16" t="s">
        <v>7</v>
      </c>
      <c r="K25" s="38"/>
      <c r="L25" s="5"/>
      <c r="M25" s="5"/>
      <c r="N25" s="2">
        <f t="shared" si="2"/>
        <v>0</v>
      </c>
      <c r="O25" s="2"/>
      <c r="P25" s="2"/>
    </row>
    <row r="26" spans="1:16" ht="12" customHeight="1" thickTop="1">
      <c r="A26" s="33"/>
      <c r="B26" s="42">
        <v>0</v>
      </c>
      <c r="C26" s="42">
        <v>100</v>
      </c>
      <c r="D26" s="42">
        <v>116</v>
      </c>
      <c r="E26" s="42">
        <v>123</v>
      </c>
      <c r="F26" s="42">
        <v>123</v>
      </c>
      <c r="G26" s="63">
        <v>0</v>
      </c>
      <c r="H26" s="32">
        <v>104</v>
      </c>
      <c r="I26" s="59">
        <f t="shared" ref="I26:I45" si="3">IF(OR(D26=0,H26=0),"-",((D26-H26)/ABS(H26))*100)</f>
        <v>11.538461538461538</v>
      </c>
      <c r="J26" s="51" t="s">
        <v>45</v>
      </c>
      <c r="K26" s="63">
        <v>0</v>
      </c>
      <c r="L26" s="32">
        <v>440</v>
      </c>
      <c r="M26" s="76" t="str">
        <f t="shared" ref="M26:M45" si="4">IF(OR(K26=0,L26=0),"-",((K26-L26)/ABS(L26))*100)</f>
        <v>-</v>
      </c>
      <c r="N26" s="2">
        <f t="shared" si="2"/>
        <v>-216</v>
      </c>
      <c r="O26" s="2"/>
      <c r="P26" s="2"/>
    </row>
    <row r="27" spans="1:16" ht="12" customHeight="1">
      <c r="A27" s="33"/>
      <c r="B27" s="12">
        <v>0</v>
      </c>
      <c r="C27" s="12">
        <v>93</v>
      </c>
      <c r="D27" s="12">
        <v>97</v>
      </c>
      <c r="E27" s="12">
        <v>106</v>
      </c>
      <c r="F27" s="12">
        <v>106</v>
      </c>
      <c r="G27" s="25">
        <v>0</v>
      </c>
      <c r="H27" s="36">
        <v>86</v>
      </c>
      <c r="I27" s="60">
        <f t="shared" si="3"/>
        <v>12.790697674418606</v>
      </c>
      <c r="J27" s="30" t="s">
        <v>46</v>
      </c>
      <c r="K27" s="25">
        <v>0</v>
      </c>
      <c r="L27" s="36">
        <v>379</v>
      </c>
      <c r="M27" s="57" t="str">
        <f t="shared" si="4"/>
        <v>-</v>
      </c>
      <c r="N27" s="2">
        <f t="shared" si="2"/>
        <v>-190</v>
      </c>
      <c r="O27" s="2"/>
      <c r="P27" s="2"/>
    </row>
    <row r="28" spans="1:16" ht="12" customHeight="1">
      <c r="A28" s="33"/>
      <c r="B28" s="12">
        <v>0</v>
      </c>
      <c r="C28" s="12">
        <v>69</v>
      </c>
      <c r="D28" s="12">
        <v>56</v>
      </c>
      <c r="E28" s="12">
        <v>78</v>
      </c>
      <c r="F28" s="12">
        <v>78</v>
      </c>
      <c r="G28" s="25">
        <v>-1</v>
      </c>
      <c r="H28" s="36">
        <v>76</v>
      </c>
      <c r="I28" s="60">
        <f t="shared" si="3"/>
        <v>-26.315789473684209</v>
      </c>
      <c r="J28" s="30" t="s">
        <v>14</v>
      </c>
      <c r="K28" s="25">
        <v>-38141</v>
      </c>
      <c r="L28" s="36">
        <v>291</v>
      </c>
      <c r="M28" s="57">
        <f t="shared" si="4"/>
        <v>-13206.872852233679</v>
      </c>
      <c r="N28" s="2">
        <f t="shared" si="2"/>
        <v>-38265</v>
      </c>
      <c r="O28" s="2"/>
      <c r="P28" s="2"/>
    </row>
    <row r="29" spans="1:16" ht="12" customHeight="1">
      <c r="A29" s="33"/>
      <c r="B29" s="12">
        <v>0</v>
      </c>
      <c r="C29" s="12">
        <v>47</v>
      </c>
      <c r="D29" s="12">
        <v>44</v>
      </c>
      <c r="E29" s="12">
        <v>55</v>
      </c>
      <c r="F29" s="12">
        <v>55</v>
      </c>
      <c r="G29" s="25">
        <v>0</v>
      </c>
      <c r="H29" s="36">
        <v>51</v>
      </c>
      <c r="I29" s="60">
        <f t="shared" si="3"/>
        <v>-13.725490196078432</v>
      </c>
      <c r="J29" s="30" t="s">
        <v>15</v>
      </c>
      <c r="K29" s="25">
        <v>0</v>
      </c>
      <c r="L29" s="36">
        <v>208</v>
      </c>
      <c r="M29" s="57" t="str">
        <f t="shared" si="4"/>
        <v>-</v>
      </c>
      <c r="N29" s="2">
        <f t="shared" si="2"/>
        <v>-91</v>
      </c>
      <c r="O29" s="2"/>
      <c r="P29" s="2"/>
    </row>
    <row r="30" spans="1:16" ht="12" customHeight="1">
      <c r="A30" s="33"/>
      <c r="B30" s="12">
        <v>0</v>
      </c>
      <c r="C30" s="12">
        <v>0</v>
      </c>
      <c r="D30" s="12">
        <v>0</v>
      </c>
      <c r="E30" s="12">
        <v>0</v>
      </c>
      <c r="F30" s="12">
        <v>0</v>
      </c>
      <c r="G30" s="25">
        <v>0</v>
      </c>
      <c r="H30" s="36">
        <v>2</v>
      </c>
      <c r="I30" s="60" t="str">
        <f t="shared" si="3"/>
        <v>-</v>
      </c>
      <c r="J30" s="30" t="s">
        <v>59</v>
      </c>
      <c r="K30" s="25">
        <v>0</v>
      </c>
      <c r="L30" s="36">
        <v>22</v>
      </c>
      <c r="M30" s="57" t="str">
        <f t="shared" si="4"/>
        <v>-</v>
      </c>
      <c r="N30" s="2">
        <f t="shared" si="2"/>
        <v>0</v>
      </c>
      <c r="O30" s="2"/>
      <c r="P30" s="2"/>
    </row>
    <row r="31" spans="1:16" ht="12" customHeight="1">
      <c r="A31" s="33"/>
      <c r="B31" s="12">
        <v>0</v>
      </c>
      <c r="C31" s="12">
        <v>88</v>
      </c>
      <c r="D31" s="12">
        <v>85</v>
      </c>
      <c r="E31" s="12">
        <v>107</v>
      </c>
      <c r="F31" s="12">
        <v>107</v>
      </c>
      <c r="G31" s="25">
        <v>1</v>
      </c>
      <c r="H31" s="36">
        <v>97</v>
      </c>
      <c r="I31" s="60">
        <f t="shared" si="3"/>
        <v>-12.371134020618557</v>
      </c>
      <c r="J31" s="30" t="s">
        <v>56</v>
      </c>
      <c r="K31" s="25">
        <v>0</v>
      </c>
      <c r="L31" s="36">
        <v>361</v>
      </c>
      <c r="M31" s="57" t="str">
        <f t="shared" si="4"/>
        <v>-</v>
      </c>
      <c r="N31" s="2">
        <f t="shared" si="2"/>
        <v>-174</v>
      </c>
      <c r="O31" s="2"/>
      <c r="P31" s="2"/>
    </row>
    <row r="32" spans="1:16" ht="12" customHeight="1">
      <c r="A32" s="33"/>
      <c r="B32" s="12">
        <v>0</v>
      </c>
      <c r="C32" s="12">
        <v>0</v>
      </c>
      <c r="D32" s="12">
        <v>1</v>
      </c>
      <c r="E32" s="12">
        <v>0</v>
      </c>
      <c r="F32" s="12">
        <v>0</v>
      </c>
      <c r="G32" s="25">
        <v>0</v>
      </c>
      <c r="H32" s="36">
        <v>5</v>
      </c>
      <c r="I32" s="60">
        <f t="shared" si="3"/>
        <v>-80</v>
      </c>
      <c r="J32" s="30" t="s">
        <v>57</v>
      </c>
      <c r="K32" s="25">
        <v>0</v>
      </c>
      <c r="L32" s="36">
        <v>12</v>
      </c>
      <c r="M32" s="57" t="str">
        <f t="shared" si="4"/>
        <v>-</v>
      </c>
      <c r="N32" s="2">
        <f t="shared" si="2"/>
        <v>-1</v>
      </c>
      <c r="O32" s="2"/>
      <c r="P32" s="2"/>
    </row>
    <row r="33" spans="1:16" ht="12" customHeight="1">
      <c r="A33" s="33"/>
      <c r="B33" s="12">
        <v>0</v>
      </c>
      <c r="C33" s="12">
        <v>7</v>
      </c>
      <c r="D33" s="12">
        <v>4</v>
      </c>
      <c r="E33" s="12">
        <v>4</v>
      </c>
      <c r="F33" s="12">
        <v>4</v>
      </c>
      <c r="G33" s="25" t="e">
        <v>#VALUE!</v>
      </c>
      <c r="H33" s="36">
        <v>6</v>
      </c>
      <c r="I33" s="60">
        <f t="shared" si="3"/>
        <v>-33.333333333333329</v>
      </c>
      <c r="J33" s="30" t="s">
        <v>25</v>
      </c>
      <c r="K33" s="25" t="e">
        <v>#VALUE!</v>
      </c>
      <c r="L33" s="36">
        <v>26</v>
      </c>
      <c r="M33" s="57" t="e">
        <f t="shared" si="4"/>
        <v>#VALUE!</v>
      </c>
      <c r="N33" s="2" t="e">
        <f t="shared" si="2"/>
        <v>#VALUE!</v>
      </c>
      <c r="O33" s="2"/>
      <c r="P33" s="2"/>
    </row>
    <row r="34" spans="1:16" ht="12" customHeight="1">
      <c r="A34" s="33"/>
      <c r="B34" s="12">
        <v>0</v>
      </c>
      <c r="C34" s="12">
        <v>31</v>
      </c>
      <c r="D34" s="12">
        <v>26</v>
      </c>
      <c r="E34" s="12">
        <v>34</v>
      </c>
      <c r="F34" s="12">
        <v>34</v>
      </c>
      <c r="G34" s="25">
        <v>-1</v>
      </c>
      <c r="H34" s="36">
        <v>33</v>
      </c>
      <c r="I34" s="60">
        <f t="shared" si="3"/>
        <v>-21.212121212121211</v>
      </c>
      <c r="J34" s="30" t="s">
        <v>26</v>
      </c>
      <c r="K34" s="25">
        <v>0</v>
      </c>
      <c r="L34" s="36">
        <v>126</v>
      </c>
      <c r="M34" s="57" t="str">
        <f t="shared" si="4"/>
        <v>-</v>
      </c>
      <c r="N34" s="2">
        <f t="shared" si="2"/>
        <v>-56</v>
      </c>
      <c r="O34" s="2"/>
      <c r="P34" s="2"/>
    </row>
    <row r="35" spans="1:16" ht="12" customHeight="1">
      <c r="A35" s="33"/>
      <c r="B35" s="12">
        <v>0</v>
      </c>
      <c r="C35" s="12">
        <v>15</v>
      </c>
      <c r="D35" s="12">
        <v>14</v>
      </c>
      <c r="E35" s="12">
        <v>21</v>
      </c>
      <c r="F35" s="12">
        <v>21</v>
      </c>
      <c r="G35" s="25">
        <v>1</v>
      </c>
      <c r="H35" s="36">
        <v>19</v>
      </c>
      <c r="I35" s="60">
        <f t="shared" si="3"/>
        <v>-26.315789473684209</v>
      </c>
      <c r="J35" s="30" t="s">
        <v>24</v>
      </c>
      <c r="K35" s="25">
        <v>0</v>
      </c>
      <c r="L35" s="36">
        <v>80</v>
      </c>
      <c r="M35" s="57" t="str">
        <f t="shared" si="4"/>
        <v>-</v>
      </c>
      <c r="N35" s="2">
        <f t="shared" si="2"/>
        <v>-30</v>
      </c>
      <c r="O35" s="2"/>
      <c r="P35" s="2"/>
    </row>
    <row r="36" spans="1:16" ht="12" customHeight="1">
      <c r="A36" s="33"/>
      <c r="B36" s="12">
        <v>0</v>
      </c>
      <c r="C36" s="12">
        <v>8</v>
      </c>
      <c r="D36" s="12">
        <v>4</v>
      </c>
      <c r="E36" s="12">
        <v>7</v>
      </c>
      <c r="F36" s="12">
        <v>7</v>
      </c>
      <c r="G36" s="25">
        <v>0</v>
      </c>
      <c r="H36" s="36">
        <v>7</v>
      </c>
      <c r="I36" s="60">
        <f t="shared" si="3"/>
        <v>-42.857142857142854</v>
      </c>
      <c r="J36" s="30" t="s">
        <v>23</v>
      </c>
      <c r="K36" s="25">
        <v>0</v>
      </c>
      <c r="L36" s="36">
        <v>28</v>
      </c>
      <c r="M36" s="57" t="str">
        <f t="shared" si="4"/>
        <v>-</v>
      </c>
      <c r="N36" s="2">
        <f t="shared" si="2"/>
        <v>-12</v>
      </c>
      <c r="O36" s="2"/>
      <c r="P36" s="2"/>
    </row>
    <row r="37" spans="1:16" ht="12" customHeight="1">
      <c r="A37" s="33"/>
      <c r="B37" s="12">
        <v>0</v>
      </c>
      <c r="C37" s="12">
        <v>10</v>
      </c>
      <c r="D37" s="12">
        <v>6</v>
      </c>
      <c r="E37" s="12">
        <v>7</v>
      </c>
      <c r="F37" s="12">
        <v>7</v>
      </c>
      <c r="G37" s="25">
        <v>0</v>
      </c>
      <c r="H37" s="36">
        <v>10</v>
      </c>
      <c r="I37" s="60">
        <f t="shared" si="3"/>
        <v>-40</v>
      </c>
      <c r="J37" s="30" t="s">
        <v>22</v>
      </c>
      <c r="K37" s="25">
        <v>0</v>
      </c>
      <c r="L37" s="36">
        <v>41</v>
      </c>
      <c r="M37" s="60" t="str">
        <f t="shared" si="4"/>
        <v>-</v>
      </c>
      <c r="N37" s="2">
        <f t="shared" si="2"/>
        <v>-16</v>
      </c>
      <c r="O37" s="2"/>
      <c r="P37" s="2"/>
    </row>
    <row r="38" spans="1:16" ht="12" customHeight="1">
      <c r="A38" s="33"/>
      <c r="B38" s="12">
        <v>0</v>
      </c>
      <c r="C38" s="12">
        <v>70</v>
      </c>
      <c r="D38" s="12">
        <v>74</v>
      </c>
      <c r="E38" s="12">
        <v>86</v>
      </c>
      <c r="F38" s="12">
        <v>86</v>
      </c>
      <c r="G38" s="25">
        <v>0</v>
      </c>
      <c r="H38" s="36">
        <v>78</v>
      </c>
      <c r="I38" s="60">
        <f t="shared" si="3"/>
        <v>-5.1282051282051277</v>
      </c>
      <c r="J38" s="30" t="s">
        <v>48</v>
      </c>
      <c r="K38" s="25">
        <v>0</v>
      </c>
      <c r="L38" s="36">
        <v>346</v>
      </c>
      <c r="M38" s="60" t="str">
        <f t="shared" si="4"/>
        <v>-</v>
      </c>
      <c r="N38" s="2">
        <f t="shared" si="2"/>
        <v>-144</v>
      </c>
      <c r="O38" s="2"/>
      <c r="P38" s="2"/>
    </row>
    <row r="39" spans="1:16" ht="12" customHeight="1">
      <c r="A39" s="33"/>
      <c r="B39" s="12">
        <v>0</v>
      </c>
      <c r="C39" s="12">
        <v>14</v>
      </c>
      <c r="D39" s="12">
        <v>14</v>
      </c>
      <c r="E39" s="12">
        <v>12</v>
      </c>
      <c r="F39" s="12">
        <v>12</v>
      </c>
      <c r="G39" s="25">
        <v>0</v>
      </c>
      <c r="H39" s="36">
        <v>9</v>
      </c>
      <c r="I39" s="60">
        <f t="shared" si="3"/>
        <v>55.555555555555557</v>
      </c>
      <c r="J39" s="30" t="s">
        <v>49</v>
      </c>
      <c r="K39" s="25">
        <v>0</v>
      </c>
      <c r="L39" s="36">
        <v>50</v>
      </c>
      <c r="M39" s="57" t="str">
        <f t="shared" si="4"/>
        <v>-</v>
      </c>
      <c r="N39" s="2">
        <f t="shared" si="2"/>
        <v>-28</v>
      </c>
      <c r="O39" s="2"/>
      <c r="P39" s="2"/>
    </row>
    <row r="40" spans="1:16" ht="12" customHeight="1">
      <c r="A40" s="33"/>
      <c r="B40" s="12">
        <v>0</v>
      </c>
      <c r="C40" s="12">
        <v>42</v>
      </c>
      <c r="D40" s="12">
        <v>126</v>
      </c>
      <c r="E40" s="12">
        <v>94</v>
      </c>
      <c r="F40" s="12">
        <v>94</v>
      </c>
      <c r="G40" s="25">
        <v>1</v>
      </c>
      <c r="H40" s="36">
        <v>63</v>
      </c>
      <c r="I40" s="60">
        <f t="shared" si="3"/>
        <v>100</v>
      </c>
      <c r="J40" s="30" t="s">
        <v>58</v>
      </c>
      <c r="K40" s="25">
        <v>0</v>
      </c>
      <c r="L40" s="36">
        <v>348</v>
      </c>
      <c r="M40" s="57" t="str">
        <f t="shared" si="4"/>
        <v>-</v>
      </c>
      <c r="N40" s="2">
        <f t="shared" si="2"/>
        <v>-169</v>
      </c>
      <c r="O40" s="2"/>
      <c r="P40" s="2"/>
    </row>
    <row r="41" spans="1:16" ht="12" customHeight="1">
      <c r="A41" s="33"/>
      <c r="B41" s="12">
        <v>0</v>
      </c>
      <c r="C41" s="12">
        <v>93</v>
      </c>
      <c r="D41" s="12">
        <v>198</v>
      </c>
      <c r="E41" s="12">
        <v>125</v>
      </c>
      <c r="F41" s="12">
        <v>125</v>
      </c>
      <c r="G41" s="25">
        <v>0</v>
      </c>
      <c r="H41" s="36">
        <v>128</v>
      </c>
      <c r="I41" s="60">
        <f t="shared" si="3"/>
        <v>54.6875</v>
      </c>
      <c r="J41" s="30" t="s">
        <v>28</v>
      </c>
      <c r="K41" s="25">
        <v>0</v>
      </c>
      <c r="L41" s="36">
        <v>557</v>
      </c>
      <c r="M41" s="57" t="str">
        <f t="shared" si="4"/>
        <v>-</v>
      </c>
      <c r="N41" s="2">
        <f t="shared" si="2"/>
        <v>-291</v>
      </c>
      <c r="O41" s="2"/>
      <c r="P41" s="2"/>
    </row>
    <row r="42" spans="1:16" ht="12" customHeight="1">
      <c r="A42" s="33"/>
      <c r="B42" s="12">
        <v>0</v>
      </c>
      <c r="C42" s="12">
        <v>54</v>
      </c>
      <c r="D42" s="12">
        <v>53</v>
      </c>
      <c r="E42" s="12">
        <v>38</v>
      </c>
      <c r="F42" s="12">
        <v>38</v>
      </c>
      <c r="G42" s="25">
        <v>0</v>
      </c>
      <c r="H42" s="36">
        <v>58</v>
      </c>
      <c r="I42" s="60">
        <f t="shared" si="3"/>
        <v>-8.6206896551724146</v>
      </c>
      <c r="J42" s="106" t="s">
        <v>9</v>
      </c>
      <c r="K42" s="25">
        <v>0</v>
      </c>
      <c r="L42" s="146">
        <v>210</v>
      </c>
      <c r="M42" s="57" t="str">
        <f t="shared" si="4"/>
        <v>-</v>
      </c>
      <c r="N42" s="2">
        <f t="shared" si="2"/>
        <v>-107</v>
      </c>
      <c r="O42" s="2"/>
      <c r="P42" s="2"/>
    </row>
    <row r="43" spans="1:16" ht="12" customHeight="1">
      <c r="A43" s="33"/>
      <c r="B43" s="12">
        <v>0</v>
      </c>
      <c r="C43" s="12">
        <v>119</v>
      </c>
      <c r="D43" s="12">
        <v>115</v>
      </c>
      <c r="E43" s="12">
        <v>109</v>
      </c>
      <c r="F43" s="12">
        <v>109</v>
      </c>
      <c r="G43" s="25">
        <v>-1</v>
      </c>
      <c r="H43" s="36">
        <v>113</v>
      </c>
      <c r="I43" s="60">
        <f t="shared" si="3"/>
        <v>1.7699115044247788</v>
      </c>
      <c r="J43" s="106" t="s">
        <v>53</v>
      </c>
      <c r="K43" s="25">
        <v>0</v>
      </c>
      <c r="L43" s="146">
        <v>336</v>
      </c>
      <c r="M43" s="141" t="str">
        <f t="shared" si="4"/>
        <v>-</v>
      </c>
      <c r="N43" s="2">
        <f t="shared" si="2"/>
        <v>-233</v>
      </c>
      <c r="O43" s="2"/>
      <c r="P43" s="2"/>
    </row>
    <row r="44" spans="1:16" ht="12" customHeight="1" thickBot="1">
      <c r="A44" s="33"/>
      <c r="B44" s="41">
        <v>0</v>
      </c>
      <c r="C44" s="41">
        <v>321</v>
      </c>
      <c r="D44" s="41">
        <v>309</v>
      </c>
      <c r="E44" s="41">
        <v>323</v>
      </c>
      <c r="F44" s="41">
        <v>323</v>
      </c>
      <c r="G44" s="64">
        <v>1</v>
      </c>
      <c r="H44" s="48">
        <v>294</v>
      </c>
      <c r="I44" s="83">
        <f t="shared" si="3"/>
        <v>5.1020408163265305</v>
      </c>
      <c r="J44" s="55" t="s">
        <v>16</v>
      </c>
      <c r="K44" s="64">
        <v>-38139</v>
      </c>
      <c r="L44" s="48">
        <v>1207</v>
      </c>
      <c r="M44" s="100">
        <f t="shared" si="4"/>
        <v>-3259.8177299088647</v>
      </c>
      <c r="N44" s="2">
        <f t="shared" si="2"/>
        <v>-38770</v>
      </c>
      <c r="O44" s="2"/>
      <c r="P44" s="2"/>
    </row>
    <row r="45" spans="1:16" ht="12" customHeight="1" thickTop="1" thickBot="1">
      <c r="A45" s="33"/>
      <c r="B45" s="22">
        <f>B26+B27+B28+B29+B30+B31+B32+B33+B34+B35+B36+B37+B38+B39+B40+B41+B44+B43+B42</f>
        <v>0</v>
      </c>
      <c r="C45" s="21">
        <f>C26+C27+C28+C29+C30+C31+C32+C33+C34+C35+C36+C37+C38+C39+C40+C41+C44+C43+C42</f>
        <v>1181</v>
      </c>
      <c r="D45" s="21">
        <v>1342</v>
      </c>
      <c r="E45" s="21">
        <v>1329</v>
      </c>
      <c r="F45" s="21">
        <v>1329</v>
      </c>
      <c r="G45" s="21" t="e">
        <f>G26+G27+G28+G29+G30+G31+G32+G33+G34+G35+G36+G37+G38+G39+G40+G41+G44+G43+G42</f>
        <v>#VALUE!</v>
      </c>
      <c r="H45" s="5">
        <f>H26+H27+H28+H29+H30+H31+H32+H33+H34+H35+H36+H37+H38+H39+H40+H41+H44+H43+H42</f>
        <v>1239</v>
      </c>
      <c r="I45" s="29">
        <f t="shared" si="3"/>
        <v>8.3131557707828883</v>
      </c>
      <c r="J45" s="16" t="s">
        <v>19</v>
      </c>
      <c r="K45" s="21" t="e">
        <f>K26+K27+K28+K29+K30+K31+K32+K33+K34+K35+K36+K37+K38+K39+K40+K41+K44+K43+K42</f>
        <v>#VALUE!</v>
      </c>
      <c r="L45" s="5">
        <f>L26+L27+L28+L29+L30+L31+L32+L33+L34+L35+L36+L37+L38+L39+L40+L41+L44+L43+L42</f>
        <v>5068</v>
      </c>
      <c r="M45" s="29" t="e">
        <f t="shared" si="4"/>
        <v>#VALUE!</v>
      </c>
      <c r="N45" s="2" t="e">
        <f t="shared" si="2"/>
        <v>#VALUE!</v>
      </c>
      <c r="O45" s="2"/>
      <c r="P45" s="2"/>
    </row>
    <row r="46" spans="1:16" ht="12" customHeight="1" thickTop="1" thickBot="1">
      <c r="A46" s="33"/>
      <c r="B46" s="12"/>
      <c r="C46" s="12"/>
      <c r="D46" s="12"/>
      <c r="E46" s="12"/>
      <c r="F46" s="12"/>
      <c r="G46" s="25"/>
      <c r="H46" s="46"/>
      <c r="I46" s="46"/>
      <c r="J46" s="102"/>
      <c r="K46" s="25"/>
      <c r="L46" s="46"/>
      <c r="M46" s="46"/>
      <c r="N46" s="2">
        <f t="shared" si="2"/>
        <v>0</v>
      </c>
      <c r="O46" s="2"/>
      <c r="P46" s="2"/>
    </row>
    <row r="47" spans="1:16" ht="14" thickTop="1" thickBot="1">
      <c r="A47" s="33"/>
      <c r="B47" s="22">
        <f>B23+B45</f>
        <v>2</v>
      </c>
      <c r="C47" s="21">
        <f>C23+C45</f>
        <v>8149</v>
      </c>
      <c r="D47" s="21">
        <v>9627</v>
      </c>
      <c r="E47" s="21">
        <v>9283</v>
      </c>
      <c r="F47" s="21">
        <v>9283</v>
      </c>
      <c r="G47" s="21" t="e">
        <f>G23+G45</f>
        <v>#VALUE!</v>
      </c>
      <c r="H47" s="5">
        <f>H23+H45</f>
        <v>9153</v>
      </c>
      <c r="I47" s="29">
        <f>IF(OR(D47=0,H47=0),"-",((D47-H47)/ABS(H47))*100)</f>
        <v>5.1786299573910188</v>
      </c>
      <c r="J47" s="16" t="s">
        <v>66</v>
      </c>
      <c r="K47" s="21" t="e">
        <f>K23+K45</f>
        <v>#VALUE!</v>
      </c>
      <c r="L47" s="5">
        <f>L23+L45</f>
        <v>35446</v>
      </c>
      <c r="M47" s="29" t="e">
        <f>IF(OR(K47=0,L47=0),"-",((K47-L47)/ABS(L47))*100)</f>
        <v>#VALUE!</v>
      </c>
      <c r="N47" s="2" t="e">
        <f t="shared" si="2"/>
        <v>#VALUE!</v>
      </c>
    </row>
    <row r="48" spans="1:16" ht="12" customHeight="1" thickTop="1">
      <c r="H48" s="14"/>
      <c r="L48" s="14"/>
      <c r="M48" s="57"/>
    </row>
    <row r="49" spans="5:13">
      <c r="E49" s="14" t="e">
        <v>#REF!</v>
      </c>
      <c r="F49" s="14" t="e">
        <v>#REF!</v>
      </c>
      <c r="G49" s="14" t="e">
        <f>#REF!</f>
        <v>#REF!</v>
      </c>
      <c r="H49" s="14" t="e">
        <f>#REF!</f>
        <v>#REF!</v>
      </c>
      <c r="K49" s="14" t="e">
        <f>#REF!</f>
        <v>#REF!</v>
      </c>
      <c r="L49" s="14" t="e">
        <f>#REF!</f>
        <v>#REF!</v>
      </c>
      <c r="M49" s="57"/>
    </row>
    <row r="50" spans="5:13">
      <c r="E50" s="14" t="e">
        <v>#REF!</v>
      </c>
      <c r="F50" s="14" t="e">
        <v>#REF!</v>
      </c>
      <c r="G50" s="14" t="e">
        <f>G47-G49</f>
        <v>#VALUE!</v>
      </c>
      <c r="H50" s="14" t="e">
        <f>H49-H14-H21-H45</f>
        <v>#REF!</v>
      </c>
      <c r="K50" s="14" t="e">
        <f>K49-K14-K21-K45</f>
        <v>#REF!</v>
      </c>
      <c r="L50" s="14" t="e">
        <f>L49-L14-L21-L45</f>
        <v>#REF!</v>
      </c>
    </row>
    <row r="51" spans="5:13"/>
    <row r="52" spans="5:13"/>
    <row r="53" spans="5:13"/>
    <row r="54" spans="5:13"/>
    <row r="55" spans="5:13"/>
    <row r="56" spans="5:13"/>
    <row r="57" spans="5:13"/>
    <row r="62" spans="5:13"/>
    <row r="63" spans="5:13"/>
    <row r="64" spans="5:13"/>
    <row r="65"/>
    <row r="66"/>
    <row r="67"/>
    <row r="68"/>
    <row r="69"/>
    <row r="70"/>
    <row r="71"/>
    <row r="72"/>
    <row r="73"/>
    <row r="74"/>
    <row r="75"/>
    <row r="76"/>
    <row r="77"/>
    <row r="78"/>
    <row r="79"/>
    <row r="80"/>
    <row r="81"/>
    <row r="82"/>
    <row r="83"/>
    <row r="84"/>
    <row r="85"/>
    <row r="86"/>
    <row r="87"/>
    <row r="88"/>
    <row r="89"/>
    <row r="90"/>
    <row r="91"/>
    <row r="92"/>
    <row r="93"/>
    <row r="94"/>
    <row r="95"/>
    <row r="96"/>
  </sheetData>
  <pageMargins left="0.75" right="0.75" top="1" bottom="1" header="0.5" footer="0.5"/>
  <pageSetup paperSize="9" scale="57" orientation="portrait" r:id="rId1"/>
  <headerFooter alignWithMargins="0">
    <oddFooter>&amp;CStrona &amp;P z &amp;N</oddFooter>
  </headerFooter>
  <customProperties>
    <customPr name="ColorPalett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FF0000"/>
    <pageSetUpPr fitToPage="1"/>
  </sheetPr>
  <dimension ref="B2:BA22"/>
  <sheetViews>
    <sheetView showGridLines="0" view="pageBreakPreview" zoomScaleNormal="100" zoomScaleSheetLayoutView="100" workbookViewId="0">
      <pane xSplit="2" ySplit="5" topLeftCell="V12" activePane="bottomRight" state="frozen"/>
      <selection activeCell="B2" sqref="B2"/>
      <selection pane="topRight" activeCell="B2" sqref="B2"/>
      <selection pane="bottomLeft" activeCell="B2" sqref="B2"/>
      <selection pane="bottomRight" activeCell="B2" sqref="B2"/>
    </sheetView>
  </sheetViews>
  <sheetFormatPr defaultColWidth="9.453125" defaultRowHeight="12.5" outlineLevelCol="1"/>
  <cols>
    <col min="1" max="1" width="1.26953125" customWidth="1"/>
    <col min="2" max="2" width="13.7265625" customWidth="1"/>
    <col min="3" max="6" width="7.54296875" hidden="1" customWidth="1" outlineLevel="1"/>
    <col min="7" max="7" width="8.1796875" customWidth="1" collapsed="1"/>
    <col min="8" max="11" width="7.54296875" hidden="1" customWidth="1" outlineLevel="1"/>
    <col min="12" max="12" width="8.1796875" customWidth="1" collapsed="1"/>
    <col min="13" max="16" width="7.54296875" hidden="1" customWidth="1" outlineLevel="1"/>
    <col min="17" max="17" width="8.54296875" customWidth="1" collapsed="1"/>
    <col min="18" max="21" width="7.54296875" hidden="1" customWidth="1" outlineLevel="1"/>
    <col min="22" max="22" width="7.81640625" customWidth="1" collapsed="1"/>
    <col min="23" max="26" width="7.54296875" hidden="1" customWidth="1" outlineLevel="1"/>
    <col min="27" max="27" width="7.81640625" customWidth="1" collapsed="1"/>
    <col min="28" max="31" width="7.54296875" hidden="1" customWidth="1" outlineLevel="1"/>
    <col min="32" max="32" width="7.81640625" customWidth="1" collapsed="1"/>
    <col min="33" max="36" width="7.54296875" customWidth="1"/>
    <col min="37" max="37" width="7.81640625" customWidth="1"/>
    <col min="38" max="41" width="7.54296875" customWidth="1"/>
    <col min="42" max="42" width="7.81640625" customWidth="1"/>
    <col min="43" max="46" width="7.54296875" customWidth="1"/>
    <col min="47" max="47" width="7.81640625" customWidth="1"/>
    <col min="48" max="49" width="7.54296875" customWidth="1"/>
    <col min="50" max="51" width="7.54296875" hidden="1" customWidth="1" outlineLevel="1"/>
    <col min="52" max="52" width="7.81640625" hidden="1" customWidth="1" outlineLevel="1"/>
    <col min="53" max="53" width="9.453125" collapsed="1"/>
  </cols>
  <sheetData>
    <row r="2" spans="2:52" ht="21">
      <c r="B2" s="512" t="s">
        <v>195</v>
      </c>
    </row>
    <row r="3" spans="2:52" s="138" customFormat="1" ht="10" customHeight="1">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row>
    <row r="4" spans="2:52" s="140" customFormat="1" ht="32.25" customHeight="1">
      <c r="B4" s="104" t="s">
        <v>197</v>
      </c>
      <c r="C4" s="45" t="s">
        <v>152</v>
      </c>
      <c r="D4" s="45" t="s">
        <v>153</v>
      </c>
      <c r="E4" s="45" t="s">
        <v>154</v>
      </c>
      <c r="F4" s="45" t="s">
        <v>155</v>
      </c>
      <c r="G4" s="45" t="s">
        <v>156</v>
      </c>
      <c r="H4" s="45" t="s">
        <v>135</v>
      </c>
      <c r="I4" s="45" t="s">
        <v>136</v>
      </c>
      <c r="J4" s="45" t="s">
        <v>137</v>
      </c>
      <c r="K4" s="45" t="s">
        <v>138</v>
      </c>
      <c r="L4" s="45" t="s">
        <v>139</v>
      </c>
      <c r="M4" s="45" t="s">
        <v>140</v>
      </c>
      <c r="N4" s="45" t="s">
        <v>141</v>
      </c>
      <c r="O4" s="45" t="s">
        <v>157</v>
      </c>
      <c r="P4" s="45" t="s">
        <v>158</v>
      </c>
      <c r="Q4" s="45" t="s">
        <v>159</v>
      </c>
      <c r="R4" s="45" t="s">
        <v>380</v>
      </c>
      <c r="S4" s="45" t="s">
        <v>381</v>
      </c>
      <c r="T4" s="45" t="s">
        <v>382</v>
      </c>
      <c r="U4" s="45" t="s">
        <v>383</v>
      </c>
      <c r="V4" s="45" t="s">
        <v>384</v>
      </c>
      <c r="W4" s="45" t="s">
        <v>425</v>
      </c>
      <c r="X4" s="45" t="s">
        <v>426</v>
      </c>
      <c r="Y4" s="45" t="s">
        <v>427</v>
      </c>
      <c r="Z4" s="45" t="s">
        <v>428</v>
      </c>
      <c r="AA4" s="45" t="s">
        <v>429</v>
      </c>
      <c r="AB4" s="45" t="s">
        <v>457</v>
      </c>
      <c r="AC4" s="45" t="s">
        <v>458</v>
      </c>
      <c r="AD4" s="45" t="s">
        <v>459</v>
      </c>
      <c r="AE4" s="45" t="s">
        <v>460</v>
      </c>
      <c r="AF4" s="45" t="s">
        <v>461</v>
      </c>
      <c r="AG4" s="45" t="s">
        <v>510</v>
      </c>
      <c r="AH4" s="45" t="s">
        <v>511</v>
      </c>
      <c r="AI4" s="45" t="s">
        <v>512</v>
      </c>
      <c r="AJ4" s="45" t="s">
        <v>513</v>
      </c>
      <c r="AK4" s="45" t="s">
        <v>514</v>
      </c>
      <c r="AL4" s="45" t="s">
        <v>565</v>
      </c>
      <c r="AM4" s="45" t="s">
        <v>566</v>
      </c>
      <c r="AN4" s="45" t="s">
        <v>567</v>
      </c>
      <c r="AO4" s="45" t="s">
        <v>568</v>
      </c>
      <c r="AP4" s="45" t="s">
        <v>569</v>
      </c>
      <c r="AQ4" s="45" t="s">
        <v>666</v>
      </c>
      <c r="AR4" s="45" t="s">
        <v>667</v>
      </c>
      <c r="AS4" s="45" t="s">
        <v>668</v>
      </c>
      <c r="AT4" s="45" t="s">
        <v>669</v>
      </c>
      <c r="AU4" s="45" t="s">
        <v>670</v>
      </c>
      <c r="AV4" s="45" t="s">
        <v>715</v>
      </c>
      <c r="AW4" s="45" t="s">
        <v>717</v>
      </c>
      <c r="AX4" s="45" t="s">
        <v>718</v>
      </c>
      <c r="AY4" s="45" t="s">
        <v>719</v>
      </c>
      <c r="AZ4" s="45" t="s">
        <v>720</v>
      </c>
    </row>
    <row r="5" spans="2:52" s="129" customFormat="1" ht="8.25" customHeight="1">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row>
    <row r="6" spans="2:52">
      <c r="B6" s="216" t="s">
        <v>198</v>
      </c>
      <c r="C6" s="500">
        <f>C7+C8</f>
        <v>3271</v>
      </c>
      <c r="D6" s="500">
        <f>D7+D8</f>
        <v>3692</v>
      </c>
      <c r="E6" s="500">
        <f>E7+E8</f>
        <v>3986</v>
      </c>
      <c r="F6" s="500">
        <f>F7+F8</f>
        <v>3710</v>
      </c>
      <c r="G6" s="501">
        <f>C6+D6+E6+F6</f>
        <v>14659</v>
      </c>
      <c r="H6" s="500">
        <f>H7+H8</f>
        <v>3322</v>
      </c>
      <c r="I6" s="500">
        <f>I7+I8</f>
        <v>3684</v>
      </c>
      <c r="J6" s="500">
        <f>J7+J8</f>
        <v>3932</v>
      </c>
      <c r="K6" s="500">
        <f>K7+K8</f>
        <v>3703</v>
      </c>
      <c r="L6" s="501">
        <f>H6+I6+J6+K6</f>
        <v>14641</v>
      </c>
      <c r="M6" s="500">
        <v>3519</v>
      </c>
      <c r="N6" s="500">
        <v>3929</v>
      </c>
      <c r="O6" s="500">
        <v>4146</v>
      </c>
      <c r="P6" s="500">
        <v>3928</v>
      </c>
      <c r="Q6" s="501">
        <v>15522</v>
      </c>
      <c r="R6" s="500">
        <v>3712</v>
      </c>
      <c r="S6" s="500">
        <v>4094</v>
      </c>
      <c r="T6" s="500">
        <v>4814</v>
      </c>
      <c r="U6" s="500">
        <v>4709</v>
      </c>
      <c r="V6" s="501">
        <v>17329</v>
      </c>
      <c r="W6" s="500">
        <v>4559</v>
      </c>
      <c r="X6" s="500">
        <v>5110</v>
      </c>
      <c r="Y6" s="500">
        <v>5486</v>
      </c>
      <c r="Z6" s="500">
        <v>5215</v>
      </c>
      <c r="AA6" s="501">
        <v>20370</v>
      </c>
      <c r="AB6" s="500">
        <v>4845</v>
      </c>
      <c r="AC6" s="500">
        <v>5376</v>
      </c>
      <c r="AD6" s="500">
        <v>5703</v>
      </c>
      <c r="AE6" s="500">
        <v>5446</v>
      </c>
      <c r="AF6" s="501">
        <v>21370</v>
      </c>
      <c r="AG6" s="500">
        <v>4985</v>
      </c>
      <c r="AH6" s="500">
        <v>5606</v>
      </c>
      <c r="AI6" s="500">
        <v>5955</v>
      </c>
      <c r="AJ6" s="500">
        <v>5623</v>
      </c>
      <c r="AK6" s="501">
        <v>22169</v>
      </c>
      <c r="AL6" s="500">
        <v>5065</v>
      </c>
      <c r="AM6" s="500">
        <v>4871</v>
      </c>
      <c r="AN6" s="500">
        <v>5884</v>
      </c>
      <c r="AO6" s="500">
        <v>5449</v>
      </c>
      <c r="AP6" s="501">
        <v>21269</v>
      </c>
      <c r="AQ6" s="500">
        <v>4982</v>
      </c>
      <c r="AR6" s="500">
        <v>5685</v>
      </c>
      <c r="AS6" s="500">
        <v>6372</v>
      </c>
      <c r="AT6" s="500">
        <v>6006</v>
      </c>
      <c r="AU6" s="501">
        <v>23045</v>
      </c>
      <c r="AV6" s="500">
        <v>5659</v>
      </c>
      <c r="AW6" s="500">
        <v>5963.7350000000006</v>
      </c>
      <c r="AX6" s="500"/>
      <c r="AY6" s="500"/>
      <c r="AZ6" s="501"/>
    </row>
    <row r="7" spans="2:52" s="218" customFormat="1" ht="11.25" customHeight="1">
      <c r="B7" s="217" t="s">
        <v>167</v>
      </c>
      <c r="C7" s="499">
        <v>807</v>
      </c>
      <c r="D7" s="499">
        <v>936</v>
      </c>
      <c r="E7" s="499">
        <v>986</v>
      </c>
      <c r="F7" s="499">
        <v>904</v>
      </c>
      <c r="G7" s="502">
        <f>C7+D7+E7+F7</f>
        <v>3633</v>
      </c>
      <c r="H7" s="499">
        <v>812</v>
      </c>
      <c r="I7" s="499">
        <v>942</v>
      </c>
      <c r="J7" s="499">
        <v>975</v>
      </c>
      <c r="K7" s="499">
        <v>924</v>
      </c>
      <c r="L7" s="502">
        <f>H7+I7+J7+K7</f>
        <v>3653</v>
      </c>
      <c r="M7" s="499">
        <v>841</v>
      </c>
      <c r="N7" s="499">
        <v>971</v>
      </c>
      <c r="O7" s="499">
        <v>994</v>
      </c>
      <c r="P7" s="499">
        <v>956</v>
      </c>
      <c r="Q7" s="502">
        <v>3762</v>
      </c>
      <c r="R7" s="499">
        <v>889</v>
      </c>
      <c r="S7" s="499">
        <v>1021</v>
      </c>
      <c r="T7" s="499">
        <v>1098</v>
      </c>
      <c r="U7" s="499">
        <v>1020</v>
      </c>
      <c r="V7" s="502">
        <v>4028</v>
      </c>
      <c r="W7" s="499">
        <v>963</v>
      </c>
      <c r="X7" s="499">
        <v>1111</v>
      </c>
      <c r="Y7" s="499">
        <v>1170</v>
      </c>
      <c r="Z7" s="499">
        <v>1102</v>
      </c>
      <c r="AA7" s="502">
        <v>4346</v>
      </c>
      <c r="AB7" s="499">
        <v>1018</v>
      </c>
      <c r="AC7" s="499">
        <v>1151</v>
      </c>
      <c r="AD7" s="499">
        <v>1207</v>
      </c>
      <c r="AE7" s="499">
        <v>1145</v>
      </c>
      <c r="AF7" s="502">
        <v>4521</v>
      </c>
      <c r="AG7" s="499">
        <v>1045</v>
      </c>
      <c r="AH7" s="499">
        <v>1215</v>
      </c>
      <c r="AI7" s="499">
        <v>1277</v>
      </c>
      <c r="AJ7" s="499">
        <v>1199</v>
      </c>
      <c r="AK7" s="502">
        <v>4736</v>
      </c>
      <c r="AL7" s="499">
        <v>1039</v>
      </c>
      <c r="AM7" s="499">
        <v>968</v>
      </c>
      <c r="AN7" s="499">
        <v>1284</v>
      </c>
      <c r="AO7" s="499">
        <v>1099</v>
      </c>
      <c r="AP7" s="502">
        <v>4390</v>
      </c>
      <c r="AQ7" s="499">
        <v>1003</v>
      </c>
      <c r="AR7" s="499">
        <v>1222</v>
      </c>
      <c r="AS7" s="499">
        <v>1378</v>
      </c>
      <c r="AT7" s="499">
        <v>1227</v>
      </c>
      <c r="AU7" s="502">
        <v>4830</v>
      </c>
      <c r="AV7" s="499">
        <v>1192</v>
      </c>
      <c r="AW7" s="499">
        <v>1360.23</v>
      </c>
      <c r="AX7" s="499"/>
      <c r="AY7" s="499"/>
      <c r="AZ7" s="502"/>
    </row>
    <row r="8" spans="2:52" s="218" customFormat="1" ht="11.25" customHeight="1">
      <c r="B8" s="217" t="s">
        <v>168</v>
      </c>
      <c r="C8" s="499">
        <v>2464</v>
      </c>
      <c r="D8" s="499">
        <v>2756</v>
      </c>
      <c r="E8" s="499">
        <v>3000</v>
      </c>
      <c r="F8" s="499">
        <v>2806</v>
      </c>
      <c r="G8" s="502">
        <f t="shared" ref="G8:G17" si="0">C8+D8+E8+F8</f>
        <v>11026</v>
      </c>
      <c r="H8" s="499">
        <v>2510</v>
      </c>
      <c r="I8" s="499">
        <v>2742</v>
      </c>
      <c r="J8" s="499">
        <v>2957</v>
      </c>
      <c r="K8" s="499">
        <v>2779</v>
      </c>
      <c r="L8" s="502">
        <f t="shared" ref="L8:L17" si="1">H8+I8+J8+K8</f>
        <v>10988</v>
      </c>
      <c r="M8" s="499">
        <v>2678</v>
      </c>
      <c r="N8" s="499">
        <v>2958</v>
      </c>
      <c r="O8" s="499">
        <v>3152</v>
      </c>
      <c r="P8" s="499">
        <v>2972</v>
      </c>
      <c r="Q8" s="502">
        <v>11760</v>
      </c>
      <c r="R8" s="499">
        <v>2823</v>
      </c>
      <c r="S8" s="499">
        <v>3073</v>
      </c>
      <c r="T8" s="499">
        <v>3716</v>
      </c>
      <c r="U8" s="499">
        <v>3689</v>
      </c>
      <c r="V8" s="502">
        <v>13301</v>
      </c>
      <c r="W8" s="499">
        <v>3596</v>
      </c>
      <c r="X8" s="499">
        <v>3999</v>
      </c>
      <c r="Y8" s="499">
        <v>4316</v>
      </c>
      <c r="Z8" s="499">
        <v>4113</v>
      </c>
      <c r="AA8" s="502">
        <v>16024</v>
      </c>
      <c r="AB8" s="499">
        <v>3827</v>
      </c>
      <c r="AC8" s="499">
        <v>4225</v>
      </c>
      <c r="AD8" s="499">
        <v>4496</v>
      </c>
      <c r="AE8" s="499">
        <v>4301</v>
      </c>
      <c r="AF8" s="502">
        <v>16849</v>
      </c>
      <c r="AG8" s="499">
        <v>3940</v>
      </c>
      <c r="AH8" s="499">
        <v>4391</v>
      </c>
      <c r="AI8" s="499">
        <v>4678</v>
      </c>
      <c r="AJ8" s="499">
        <v>4424</v>
      </c>
      <c r="AK8" s="502">
        <v>17433</v>
      </c>
      <c r="AL8" s="499">
        <v>4026</v>
      </c>
      <c r="AM8" s="499">
        <v>3903</v>
      </c>
      <c r="AN8" s="499">
        <v>4600</v>
      </c>
      <c r="AO8" s="499">
        <v>4350</v>
      </c>
      <c r="AP8" s="502">
        <v>16879</v>
      </c>
      <c r="AQ8" s="499">
        <v>3979</v>
      </c>
      <c r="AR8" s="499">
        <v>4463</v>
      </c>
      <c r="AS8" s="499">
        <v>4994</v>
      </c>
      <c r="AT8" s="499">
        <v>4779</v>
      </c>
      <c r="AU8" s="502">
        <v>18215</v>
      </c>
      <c r="AV8" s="499">
        <v>4467</v>
      </c>
      <c r="AW8" s="499">
        <v>4603.5050000000001</v>
      </c>
      <c r="AX8" s="499"/>
      <c r="AY8" s="499"/>
      <c r="AZ8" s="502"/>
    </row>
    <row r="9" spans="2:52">
      <c r="B9" s="216" t="s">
        <v>199</v>
      </c>
      <c r="C9" s="500">
        <f>C10+C11</f>
        <v>250.8</v>
      </c>
      <c r="D9" s="500">
        <f>D10+D11</f>
        <v>350.6</v>
      </c>
      <c r="E9" s="500">
        <f>E10+E11</f>
        <v>381.3</v>
      </c>
      <c r="F9" s="500">
        <f>F10+F11</f>
        <v>320.2</v>
      </c>
      <c r="G9" s="501">
        <f t="shared" si="0"/>
        <v>1302.9000000000001</v>
      </c>
      <c r="H9" s="500">
        <f>H10+H11</f>
        <v>303.19999999999987</v>
      </c>
      <c r="I9" s="500">
        <f>I10+I11</f>
        <v>373.20000000000027</v>
      </c>
      <c r="J9" s="500">
        <f>J10+J11</f>
        <v>412.69999999999982</v>
      </c>
      <c r="K9" s="500">
        <f>K10+K11</f>
        <v>377.60000000000031</v>
      </c>
      <c r="L9" s="501">
        <f t="shared" si="1"/>
        <v>1466.7000000000003</v>
      </c>
      <c r="M9" s="500">
        <v>315.40000000000038</v>
      </c>
      <c r="N9" s="500">
        <v>401.9999999999996</v>
      </c>
      <c r="O9" s="500">
        <v>412.20000000000005</v>
      </c>
      <c r="P9" s="500">
        <v>362.90000000000038</v>
      </c>
      <c r="Q9" s="501">
        <v>1492.5000000000002</v>
      </c>
      <c r="R9" s="500">
        <v>322.49999999999983</v>
      </c>
      <c r="S9" s="500">
        <v>477.59999999999974</v>
      </c>
      <c r="T9" s="500">
        <v>471.00000000000028</v>
      </c>
      <c r="U9" s="500">
        <v>373.80000000000047</v>
      </c>
      <c r="V9" s="501">
        <v>1644.9000000000003</v>
      </c>
      <c r="W9" s="500">
        <v>361.29999999999973</v>
      </c>
      <c r="X9" s="500">
        <v>443.90000000000032</v>
      </c>
      <c r="Y9" s="500">
        <v>475.80000000000013</v>
      </c>
      <c r="Z9" s="500">
        <v>467.60000000000019</v>
      </c>
      <c r="AA9" s="501">
        <v>1748.6000000000004</v>
      </c>
      <c r="AB9" s="500">
        <v>392.29999999999995</v>
      </c>
      <c r="AC9" s="500">
        <v>516.20000000000005</v>
      </c>
      <c r="AD9" s="500">
        <v>539.6</v>
      </c>
      <c r="AE9" s="500">
        <v>454.09999999999997</v>
      </c>
      <c r="AF9" s="501">
        <v>1902.1999999999998</v>
      </c>
      <c r="AG9" s="500">
        <v>408.29999999999995</v>
      </c>
      <c r="AH9" s="500">
        <v>522.1</v>
      </c>
      <c r="AI9" s="500">
        <v>543</v>
      </c>
      <c r="AJ9" s="500">
        <v>497.5</v>
      </c>
      <c r="AK9" s="501">
        <v>1970.9</v>
      </c>
      <c r="AL9" s="500">
        <v>418.1</v>
      </c>
      <c r="AM9" s="500">
        <v>498.8</v>
      </c>
      <c r="AN9" s="500">
        <v>577</v>
      </c>
      <c r="AO9" s="500">
        <v>475.8</v>
      </c>
      <c r="AP9" s="501">
        <v>1969.7</v>
      </c>
      <c r="AQ9" s="500">
        <v>400.6</v>
      </c>
      <c r="AR9" s="500">
        <v>538</v>
      </c>
      <c r="AS9" s="500">
        <v>595.9</v>
      </c>
      <c r="AT9" s="500">
        <v>512.20000000000005</v>
      </c>
      <c r="AU9" s="501">
        <v>2046.7</v>
      </c>
      <c r="AV9" s="500">
        <v>426.20000000000005</v>
      </c>
      <c r="AW9" s="500">
        <v>512.38853634535587</v>
      </c>
      <c r="AX9" s="500"/>
      <c r="AY9" s="500"/>
      <c r="AZ9" s="501"/>
    </row>
    <row r="10" spans="2:52" s="218" customFormat="1" ht="11.25" customHeight="1">
      <c r="B10" s="217" t="s">
        <v>167</v>
      </c>
      <c r="C10" s="499">
        <v>44.3</v>
      </c>
      <c r="D10" s="499">
        <v>56.1</v>
      </c>
      <c r="E10" s="499">
        <v>57.5</v>
      </c>
      <c r="F10" s="499">
        <v>49.800000000000004</v>
      </c>
      <c r="G10" s="502">
        <f t="shared" si="0"/>
        <v>207.70000000000002</v>
      </c>
      <c r="H10" s="499">
        <v>46.000000000000036</v>
      </c>
      <c r="I10" s="499">
        <v>50.399999999999977</v>
      </c>
      <c r="J10" s="499">
        <v>57.399999999999949</v>
      </c>
      <c r="K10" s="499">
        <v>51.499999999999979</v>
      </c>
      <c r="L10" s="502">
        <f t="shared" si="1"/>
        <v>205.29999999999993</v>
      </c>
      <c r="M10" s="499">
        <v>44.000000000000057</v>
      </c>
      <c r="N10" s="499">
        <v>54.3</v>
      </c>
      <c r="O10" s="499">
        <v>58.800000000000033</v>
      </c>
      <c r="P10" s="499">
        <v>48.200000000000067</v>
      </c>
      <c r="Q10" s="502">
        <v>205.30000000000015</v>
      </c>
      <c r="R10" s="499">
        <v>44.699999999999974</v>
      </c>
      <c r="S10" s="499">
        <v>57.59999999999998</v>
      </c>
      <c r="T10" s="499">
        <v>58.199999999999932</v>
      </c>
      <c r="U10" s="499">
        <v>54.39999999999997</v>
      </c>
      <c r="V10" s="502">
        <v>214.89999999999986</v>
      </c>
      <c r="W10" s="499">
        <v>46.70000000000001</v>
      </c>
      <c r="X10" s="499">
        <v>54.600000000000009</v>
      </c>
      <c r="Y10" s="499">
        <v>59.600000000000023</v>
      </c>
      <c r="Z10" s="499">
        <v>53.299999999999905</v>
      </c>
      <c r="AA10" s="502">
        <v>214.19999999999993</v>
      </c>
      <c r="AB10" s="499">
        <v>50.5</v>
      </c>
      <c r="AC10" s="499">
        <v>61.900000000000006</v>
      </c>
      <c r="AD10" s="499">
        <v>65.2</v>
      </c>
      <c r="AE10" s="499">
        <v>56</v>
      </c>
      <c r="AF10" s="502">
        <v>233.60000000000002</v>
      </c>
      <c r="AG10" s="499">
        <v>49.7</v>
      </c>
      <c r="AH10" s="499">
        <v>66.2</v>
      </c>
      <c r="AI10" s="499">
        <v>69.5</v>
      </c>
      <c r="AJ10" s="499">
        <v>61.3</v>
      </c>
      <c r="AK10" s="502">
        <v>246.7</v>
      </c>
      <c r="AL10" s="499">
        <v>50.6</v>
      </c>
      <c r="AM10" s="499">
        <v>67.8</v>
      </c>
      <c r="AN10" s="499">
        <v>78.699999999999989</v>
      </c>
      <c r="AO10" s="499">
        <v>57.2</v>
      </c>
      <c r="AP10" s="502">
        <v>254.3</v>
      </c>
      <c r="AQ10" s="499">
        <v>45.3</v>
      </c>
      <c r="AR10" s="499">
        <v>64.3</v>
      </c>
      <c r="AS10" s="499">
        <v>80.600000000000009</v>
      </c>
      <c r="AT10" s="499">
        <v>66.5</v>
      </c>
      <c r="AU10" s="502">
        <v>256.7</v>
      </c>
      <c r="AV10" s="499">
        <v>60</v>
      </c>
      <c r="AW10" s="499">
        <v>75.095461728395065</v>
      </c>
      <c r="AX10" s="499"/>
      <c r="AY10" s="499"/>
      <c r="AZ10" s="502"/>
    </row>
    <row r="11" spans="2:52" s="218" customFormat="1" ht="11.25" customHeight="1">
      <c r="B11" s="217" t="s">
        <v>168</v>
      </c>
      <c r="C11" s="499">
        <v>206.50000000000003</v>
      </c>
      <c r="D11" s="499">
        <v>294.5</v>
      </c>
      <c r="E11" s="499">
        <v>323.8</v>
      </c>
      <c r="F11" s="499">
        <v>270.39999999999998</v>
      </c>
      <c r="G11" s="502">
        <f t="shared" si="0"/>
        <v>1095.1999999999998</v>
      </c>
      <c r="H11" s="499">
        <v>257.19999999999982</v>
      </c>
      <c r="I11" s="499">
        <v>322.8000000000003</v>
      </c>
      <c r="J11" s="499">
        <v>355.2999999999999</v>
      </c>
      <c r="K11" s="499">
        <v>326.10000000000031</v>
      </c>
      <c r="L11" s="502">
        <f t="shared" si="1"/>
        <v>1261.4000000000003</v>
      </c>
      <c r="M11" s="499">
        <v>271.40000000000032</v>
      </c>
      <c r="N11" s="499">
        <v>347.69999999999959</v>
      </c>
      <c r="O11" s="499">
        <v>353.40000000000003</v>
      </c>
      <c r="P11" s="499">
        <v>314.70000000000033</v>
      </c>
      <c r="Q11" s="502">
        <v>1287.2000000000003</v>
      </c>
      <c r="R11" s="499">
        <v>277.79999999999984</v>
      </c>
      <c r="S11" s="499">
        <v>419.99999999999977</v>
      </c>
      <c r="T11" s="499">
        <v>412.80000000000035</v>
      </c>
      <c r="U11" s="499">
        <v>319.40000000000049</v>
      </c>
      <c r="V11" s="502">
        <v>1430.0000000000005</v>
      </c>
      <c r="W11" s="499">
        <v>314.59999999999974</v>
      </c>
      <c r="X11" s="499">
        <v>389.3000000000003</v>
      </c>
      <c r="Y11" s="499">
        <v>416.2000000000001</v>
      </c>
      <c r="Z11" s="499">
        <v>414.3000000000003</v>
      </c>
      <c r="AA11" s="502">
        <v>1534.4000000000005</v>
      </c>
      <c r="AB11" s="499">
        <v>341.79999999999995</v>
      </c>
      <c r="AC11" s="499">
        <v>454.3</v>
      </c>
      <c r="AD11" s="499">
        <v>474.40000000000003</v>
      </c>
      <c r="AE11" s="499">
        <v>398.09999999999997</v>
      </c>
      <c r="AF11" s="502">
        <v>1668.6</v>
      </c>
      <c r="AG11" s="499">
        <v>358.59999999999997</v>
      </c>
      <c r="AH11" s="499">
        <v>455.9</v>
      </c>
      <c r="AI11" s="499">
        <v>473.5</v>
      </c>
      <c r="AJ11" s="499">
        <v>436.2</v>
      </c>
      <c r="AK11" s="502">
        <v>1724.2</v>
      </c>
      <c r="AL11" s="499">
        <v>367.5</v>
      </c>
      <c r="AM11" s="499">
        <v>431</v>
      </c>
      <c r="AN11" s="499">
        <v>498.3</v>
      </c>
      <c r="AO11" s="499">
        <v>418.6</v>
      </c>
      <c r="AP11" s="502">
        <v>1715.4</v>
      </c>
      <c r="AQ11" s="499">
        <v>355.3</v>
      </c>
      <c r="AR11" s="499">
        <v>473.7</v>
      </c>
      <c r="AS11" s="499">
        <v>515.29999999999995</v>
      </c>
      <c r="AT11" s="499">
        <v>445.70000000000005</v>
      </c>
      <c r="AU11" s="502">
        <v>1790</v>
      </c>
      <c r="AV11" s="499">
        <v>366.20000000000005</v>
      </c>
      <c r="AW11" s="499">
        <v>437.29307461696078</v>
      </c>
      <c r="AX11" s="499"/>
      <c r="AY11" s="499"/>
      <c r="AZ11" s="502"/>
    </row>
    <row r="12" spans="2:52">
      <c r="B12" s="216" t="s">
        <v>200</v>
      </c>
      <c r="C12" s="500">
        <f>C13+C14</f>
        <v>1252</v>
      </c>
      <c r="D12" s="500">
        <f>D13+D14</f>
        <v>1442</v>
      </c>
      <c r="E12" s="500">
        <f>E13+E14</f>
        <v>1519</v>
      </c>
      <c r="F12" s="500">
        <f>F13+F14</f>
        <v>1495</v>
      </c>
      <c r="G12" s="501">
        <f t="shared" si="0"/>
        <v>5708</v>
      </c>
      <c r="H12" s="500">
        <f>H13+H14</f>
        <v>1310</v>
      </c>
      <c r="I12" s="500">
        <f>I13+I14</f>
        <v>1492</v>
      </c>
      <c r="J12" s="500">
        <f>J13+J14</f>
        <v>1593</v>
      </c>
      <c r="K12" s="500">
        <f>K13+K14</f>
        <v>1512</v>
      </c>
      <c r="L12" s="501">
        <f t="shared" si="1"/>
        <v>5907</v>
      </c>
      <c r="M12" s="500">
        <v>1380</v>
      </c>
      <c r="N12" s="500">
        <v>1548</v>
      </c>
      <c r="O12" s="500">
        <v>1649</v>
      </c>
      <c r="P12" s="500">
        <v>1540</v>
      </c>
      <c r="Q12" s="501">
        <v>6117</v>
      </c>
      <c r="R12" s="500">
        <v>1395</v>
      </c>
      <c r="S12" s="500">
        <v>1617</v>
      </c>
      <c r="T12" s="500">
        <v>1715</v>
      </c>
      <c r="U12" s="500">
        <v>1611</v>
      </c>
      <c r="V12" s="501">
        <v>6338</v>
      </c>
      <c r="W12" s="500">
        <v>1433</v>
      </c>
      <c r="X12" s="500">
        <v>1653</v>
      </c>
      <c r="Y12" s="500">
        <v>1744</v>
      </c>
      <c r="Z12" s="500">
        <v>1668</v>
      </c>
      <c r="AA12" s="501">
        <v>6498</v>
      </c>
      <c r="AB12" s="500">
        <v>1475</v>
      </c>
      <c r="AC12" s="500">
        <v>1697</v>
      </c>
      <c r="AD12" s="500">
        <v>1712</v>
      </c>
      <c r="AE12" s="500">
        <v>1675</v>
      </c>
      <c r="AF12" s="501">
        <v>6559</v>
      </c>
      <c r="AG12" s="500">
        <v>1512</v>
      </c>
      <c r="AH12" s="500">
        <v>1705</v>
      </c>
      <c r="AI12" s="500">
        <v>1757</v>
      </c>
      <c r="AJ12" s="500">
        <v>1667</v>
      </c>
      <c r="AK12" s="501">
        <v>6641</v>
      </c>
      <c r="AL12" s="500">
        <v>1464</v>
      </c>
      <c r="AM12" s="500">
        <v>1487</v>
      </c>
      <c r="AN12" s="500">
        <v>1766</v>
      </c>
      <c r="AO12" s="500">
        <v>1540</v>
      </c>
      <c r="AP12" s="501">
        <v>6257</v>
      </c>
      <c r="AQ12" s="500">
        <v>1365</v>
      </c>
      <c r="AR12" s="500">
        <v>1647</v>
      </c>
      <c r="AS12" s="500">
        <v>1887</v>
      </c>
      <c r="AT12" s="500">
        <v>1729</v>
      </c>
      <c r="AU12" s="501">
        <v>6628</v>
      </c>
      <c r="AV12" s="500">
        <v>1599</v>
      </c>
      <c r="AW12" s="500">
        <v>1744</v>
      </c>
      <c r="AX12" s="500"/>
      <c r="AY12" s="500"/>
      <c r="AZ12" s="501"/>
    </row>
    <row r="13" spans="2:52" s="218" customFormat="1" ht="11.25" customHeight="1">
      <c r="B13" s="217" t="s">
        <v>167</v>
      </c>
      <c r="C13" s="499">
        <v>352</v>
      </c>
      <c r="D13" s="499">
        <v>405</v>
      </c>
      <c r="E13" s="499">
        <v>414</v>
      </c>
      <c r="F13" s="499">
        <v>399</v>
      </c>
      <c r="G13" s="502">
        <f t="shared" si="0"/>
        <v>1570</v>
      </c>
      <c r="H13" s="499">
        <v>350</v>
      </c>
      <c r="I13" s="499">
        <v>411</v>
      </c>
      <c r="J13" s="499">
        <v>418</v>
      </c>
      <c r="K13" s="499">
        <v>391</v>
      </c>
      <c r="L13" s="502">
        <f t="shared" si="1"/>
        <v>1570</v>
      </c>
      <c r="M13" s="499">
        <v>352</v>
      </c>
      <c r="N13" s="499">
        <v>413</v>
      </c>
      <c r="O13" s="499">
        <v>419</v>
      </c>
      <c r="P13" s="499">
        <v>392</v>
      </c>
      <c r="Q13" s="502">
        <v>1576</v>
      </c>
      <c r="R13" s="499">
        <v>354</v>
      </c>
      <c r="S13" s="499">
        <v>418</v>
      </c>
      <c r="T13" s="499">
        <v>432</v>
      </c>
      <c r="U13" s="499">
        <v>401</v>
      </c>
      <c r="V13" s="502">
        <v>1605</v>
      </c>
      <c r="W13" s="499">
        <v>352</v>
      </c>
      <c r="X13" s="499">
        <v>416</v>
      </c>
      <c r="Y13" s="499">
        <v>434</v>
      </c>
      <c r="Z13" s="499">
        <v>399</v>
      </c>
      <c r="AA13" s="502">
        <v>1601</v>
      </c>
      <c r="AB13" s="499">
        <v>352</v>
      </c>
      <c r="AC13" s="499">
        <v>430</v>
      </c>
      <c r="AD13" s="499">
        <v>420</v>
      </c>
      <c r="AE13" s="499">
        <v>403</v>
      </c>
      <c r="AF13" s="502">
        <v>1605</v>
      </c>
      <c r="AG13" s="499">
        <v>358</v>
      </c>
      <c r="AH13" s="499">
        <v>428</v>
      </c>
      <c r="AI13" s="499">
        <v>429</v>
      </c>
      <c r="AJ13" s="499">
        <v>401</v>
      </c>
      <c r="AK13" s="502">
        <v>1616</v>
      </c>
      <c r="AL13" s="499">
        <v>342</v>
      </c>
      <c r="AM13" s="499">
        <v>350</v>
      </c>
      <c r="AN13" s="499">
        <v>446</v>
      </c>
      <c r="AO13" s="499">
        <v>330</v>
      </c>
      <c r="AP13" s="502">
        <v>1468</v>
      </c>
      <c r="AQ13" s="499">
        <v>274</v>
      </c>
      <c r="AR13" s="499">
        <v>384</v>
      </c>
      <c r="AS13" s="499">
        <v>460</v>
      </c>
      <c r="AT13" s="499">
        <v>398</v>
      </c>
      <c r="AU13" s="502">
        <v>1516</v>
      </c>
      <c r="AV13" s="499">
        <v>360</v>
      </c>
      <c r="AW13" s="499">
        <v>429</v>
      </c>
      <c r="AX13" s="499"/>
      <c r="AY13" s="499"/>
      <c r="AZ13" s="502"/>
    </row>
    <row r="14" spans="2:52" s="218" customFormat="1" ht="11.25" customHeight="1">
      <c r="B14" s="217" t="s">
        <v>168</v>
      </c>
      <c r="C14" s="499">
        <v>900</v>
      </c>
      <c r="D14" s="499">
        <v>1037</v>
      </c>
      <c r="E14" s="499">
        <v>1105</v>
      </c>
      <c r="F14" s="499">
        <v>1096</v>
      </c>
      <c r="G14" s="502">
        <f t="shared" si="0"/>
        <v>4138</v>
      </c>
      <c r="H14" s="499">
        <v>960</v>
      </c>
      <c r="I14" s="499">
        <v>1081</v>
      </c>
      <c r="J14" s="499">
        <v>1175</v>
      </c>
      <c r="K14" s="499">
        <v>1121</v>
      </c>
      <c r="L14" s="502">
        <f t="shared" si="1"/>
        <v>4337</v>
      </c>
      <c r="M14" s="499">
        <v>1028</v>
      </c>
      <c r="N14" s="499">
        <v>1135</v>
      </c>
      <c r="O14" s="499">
        <v>1230</v>
      </c>
      <c r="P14" s="499">
        <v>1148</v>
      </c>
      <c r="Q14" s="502">
        <v>4541</v>
      </c>
      <c r="R14" s="499">
        <v>1041</v>
      </c>
      <c r="S14" s="499">
        <v>1199</v>
      </c>
      <c r="T14" s="499">
        <v>1283</v>
      </c>
      <c r="U14" s="499">
        <v>1210</v>
      </c>
      <c r="V14" s="502">
        <v>4733</v>
      </c>
      <c r="W14" s="499">
        <v>1081</v>
      </c>
      <c r="X14" s="499">
        <v>1237</v>
      </c>
      <c r="Y14" s="499">
        <v>1310</v>
      </c>
      <c r="Z14" s="499">
        <v>1269</v>
      </c>
      <c r="AA14" s="502">
        <v>4897</v>
      </c>
      <c r="AB14" s="499">
        <v>1123</v>
      </c>
      <c r="AC14" s="499">
        <v>1267</v>
      </c>
      <c r="AD14" s="499">
        <v>1292</v>
      </c>
      <c r="AE14" s="499">
        <v>1272</v>
      </c>
      <c r="AF14" s="502">
        <v>4954</v>
      </c>
      <c r="AG14" s="499">
        <v>1154</v>
      </c>
      <c r="AH14" s="499">
        <v>1277</v>
      </c>
      <c r="AI14" s="499">
        <v>1328</v>
      </c>
      <c r="AJ14" s="499">
        <v>1266</v>
      </c>
      <c r="AK14" s="502">
        <v>5025</v>
      </c>
      <c r="AL14" s="499">
        <v>1122</v>
      </c>
      <c r="AM14" s="499">
        <v>1137</v>
      </c>
      <c r="AN14" s="499">
        <v>1320</v>
      </c>
      <c r="AO14" s="499">
        <v>1210</v>
      </c>
      <c r="AP14" s="502">
        <v>4789</v>
      </c>
      <c r="AQ14" s="499">
        <v>1091</v>
      </c>
      <c r="AR14" s="499">
        <v>1263</v>
      </c>
      <c r="AS14" s="499">
        <v>1427</v>
      </c>
      <c r="AT14" s="499">
        <v>1331</v>
      </c>
      <c r="AU14" s="502">
        <v>5112</v>
      </c>
      <c r="AV14" s="499">
        <v>1239</v>
      </c>
      <c r="AW14" s="499">
        <v>1315</v>
      </c>
      <c r="AX14" s="499"/>
      <c r="AY14" s="499"/>
      <c r="AZ14" s="502"/>
    </row>
    <row r="15" spans="2:52">
      <c r="B15" s="216" t="s">
        <v>201</v>
      </c>
      <c r="C15" s="500">
        <f>C16+C17</f>
        <v>11957.884999999998</v>
      </c>
      <c r="D15" s="500">
        <f>D16+D17</f>
        <v>13563.311000000002</v>
      </c>
      <c r="E15" s="500">
        <f>E16+E17</f>
        <v>14186.3</v>
      </c>
      <c r="F15" s="500">
        <f>F16+F17</f>
        <v>13594.983</v>
      </c>
      <c r="G15" s="501">
        <f t="shared" si="0"/>
        <v>53302.478999999999</v>
      </c>
      <c r="H15" s="500">
        <f>H16+H17</f>
        <v>12675.21</v>
      </c>
      <c r="I15" s="500">
        <f>I16+I17</f>
        <v>13535.841</v>
      </c>
      <c r="J15" s="500">
        <f>J16+J17</f>
        <v>14118.626</v>
      </c>
      <c r="K15" s="500">
        <f>K16+K17</f>
        <v>13784.038</v>
      </c>
      <c r="L15" s="501">
        <f t="shared" si="1"/>
        <v>54113.714999999997</v>
      </c>
      <c r="M15" s="500">
        <v>12486.906999999999</v>
      </c>
      <c r="N15" s="500">
        <v>13717.094000000001</v>
      </c>
      <c r="O15" s="500">
        <v>14588.718000000001</v>
      </c>
      <c r="P15" s="500">
        <v>14189.761</v>
      </c>
      <c r="Q15" s="501">
        <v>54982.479999999996</v>
      </c>
      <c r="R15" s="500">
        <v>12944.048000000001</v>
      </c>
      <c r="S15" s="500">
        <v>14216.947</v>
      </c>
      <c r="T15" s="500">
        <v>14793.986000000001</v>
      </c>
      <c r="U15" s="500">
        <v>14183.957000000002</v>
      </c>
      <c r="V15" s="501">
        <v>56138.938000000002</v>
      </c>
      <c r="W15" s="500">
        <v>13600.134999999998</v>
      </c>
      <c r="X15" s="500">
        <v>14500.588</v>
      </c>
      <c r="Y15" s="500">
        <v>14707.127</v>
      </c>
      <c r="Z15" s="500">
        <v>14190.723</v>
      </c>
      <c r="AA15" s="501">
        <v>56998.572999999997</v>
      </c>
      <c r="AB15" s="500">
        <v>12903.357</v>
      </c>
      <c r="AC15" s="500">
        <v>14144.731000000002</v>
      </c>
      <c r="AD15" s="500">
        <v>14397.777999999998</v>
      </c>
      <c r="AE15" s="500">
        <v>13866.240000000002</v>
      </c>
      <c r="AF15" s="501">
        <v>55312.106</v>
      </c>
      <c r="AG15" s="500">
        <v>13131.634000000002</v>
      </c>
      <c r="AH15" s="500">
        <v>14146.696</v>
      </c>
      <c r="AI15" s="500">
        <v>14544.983</v>
      </c>
      <c r="AJ15" s="500">
        <v>13990.772999999999</v>
      </c>
      <c r="AK15" s="501">
        <v>55814.086000000003</v>
      </c>
      <c r="AL15" s="500">
        <v>12996.905999999999</v>
      </c>
      <c r="AM15" s="500">
        <v>11620.607</v>
      </c>
      <c r="AN15" s="500">
        <v>13914.781999999999</v>
      </c>
      <c r="AO15" s="500">
        <v>12848.884</v>
      </c>
      <c r="AP15" s="501">
        <v>51381.178999999996</v>
      </c>
      <c r="AQ15" s="500">
        <v>10849.626</v>
      </c>
      <c r="AR15" s="500">
        <v>12890.123</v>
      </c>
      <c r="AS15" s="500">
        <v>14257.630999999999</v>
      </c>
      <c r="AT15" s="500">
        <v>13728.509999999998</v>
      </c>
      <c r="AU15" s="501">
        <v>51725.89</v>
      </c>
      <c r="AV15" s="500">
        <v>11995.833999999999</v>
      </c>
      <c r="AW15" s="500">
        <v>12802.82078287546</v>
      </c>
      <c r="AX15" s="500"/>
      <c r="AY15" s="500"/>
      <c r="AZ15" s="501"/>
    </row>
    <row r="16" spans="2:52" s="218" customFormat="1" ht="11.25" customHeight="1">
      <c r="B16" s="217" t="s">
        <v>167</v>
      </c>
      <c r="C16" s="499">
        <v>4190.5039999999999</v>
      </c>
      <c r="D16" s="499">
        <v>4742.5569999999998</v>
      </c>
      <c r="E16" s="499">
        <v>4891.7950000000001</v>
      </c>
      <c r="F16" s="499">
        <v>4626.5140000000001</v>
      </c>
      <c r="G16" s="502">
        <f t="shared" si="0"/>
        <v>18451.37</v>
      </c>
      <c r="H16" s="499">
        <v>4343.6970000000001</v>
      </c>
      <c r="I16" s="499">
        <v>4684.1130000000003</v>
      </c>
      <c r="J16" s="499">
        <v>4824.9949999999999</v>
      </c>
      <c r="K16" s="499">
        <v>4673.83</v>
      </c>
      <c r="L16" s="502">
        <f t="shared" si="1"/>
        <v>18526.635000000002</v>
      </c>
      <c r="M16" s="499">
        <v>4170.22</v>
      </c>
      <c r="N16" s="499">
        <v>4648.4449999999997</v>
      </c>
      <c r="O16" s="499">
        <v>4792.0039999999999</v>
      </c>
      <c r="P16" s="499">
        <v>4615.4140000000007</v>
      </c>
      <c r="Q16" s="502">
        <v>18226.083000000002</v>
      </c>
      <c r="R16" s="499">
        <v>4248.7430000000004</v>
      </c>
      <c r="S16" s="499">
        <v>4645.9599999999991</v>
      </c>
      <c r="T16" s="499">
        <v>4777.6090000000004</v>
      </c>
      <c r="U16" s="499">
        <v>4565.3370000000004</v>
      </c>
      <c r="V16" s="502">
        <v>18237.649000000001</v>
      </c>
      <c r="W16" s="499">
        <v>4378.3549999999996</v>
      </c>
      <c r="X16" s="499">
        <v>4691.2619999999997</v>
      </c>
      <c r="Y16" s="499">
        <v>4734.4409999999998</v>
      </c>
      <c r="Z16" s="499">
        <v>4491.9660000000003</v>
      </c>
      <c r="AA16" s="502">
        <v>18296.023999999998</v>
      </c>
      <c r="AB16" s="499">
        <v>4166.7020000000002</v>
      </c>
      <c r="AC16" s="499">
        <v>4633.4580000000005</v>
      </c>
      <c r="AD16" s="499">
        <v>4622.576</v>
      </c>
      <c r="AE16" s="499">
        <v>4414.3620000000001</v>
      </c>
      <c r="AF16" s="502">
        <v>17837.098000000002</v>
      </c>
      <c r="AG16" s="499">
        <v>4106.38</v>
      </c>
      <c r="AH16" s="499">
        <v>4589.991</v>
      </c>
      <c r="AI16" s="499">
        <v>4751.6980000000003</v>
      </c>
      <c r="AJ16" s="499">
        <v>4517.8449999999993</v>
      </c>
      <c r="AK16" s="502">
        <v>17965.913999999997</v>
      </c>
      <c r="AL16" s="499">
        <v>4108.0709999999999</v>
      </c>
      <c r="AM16" s="499">
        <v>3561.7779999999998</v>
      </c>
      <c r="AN16" s="499">
        <v>4572.3189999999995</v>
      </c>
      <c r="AO16" s="499">
        <v>3975.7220000000002</v>
      </c>
      <c r="AP16" s="502">
        <v>16217.89</v>
      </c>
      <c r="AQ16" s="499">
        <v>3463.2139999999999</v>
      </c>
      <c r="AR16" s="499">
        <v>4067.6610000000001</v>
      </c>
      <c r="AS16" s="499">
        <v>4638.8549999999996</v>
      </c>
      <c r="AT16" s="499">
        <v>4344.8519999999999</v>
      </c>
      <c r="AU16" s="502">
        <v>16514.581999999999</v>
      </c>
      <c r="AV16" s="499">
        <v>3820.6530000000002</v>
      </c>
      <c r="AW16" s="499">
        <v>4276.3657300005661</v>
      </c>
      <c r="AX16" s="499"/>
      <c r="AY16" s="499"/>
      <c r="AZ16" s="502"/>
    </row>
    <row r="17" spans="2:52" s="218" customFormat="1" ht="11.25" customHeight="1" thickBot="1">
      <c r="B17" s="219" t="s">
        <v>168</v>
      </c>
      <c r="C17" s="503">
        <v>7767.3809999999994</v>
      </c>
      <c r="D17" s="503">
        <v>8820.7540000000008</v>
      </c>
      <c r="E17" s="503">
        <v>9294.5049999999992</v>
      </c>
      <c r="F17" s="503">
        <v>8968.469000000001</v>
      </c>
      <c r="G17" s="504">
        <f t="shared" si="0"/>
        <v>34851.108999999997</v>
      </c>
      <c r="H17" s="503">
        <v>8331.512999999999</v>
      </c>
      <c r="I17" s="503">
        <v>8851.728000000001</v>
      </c>
      <c r="J17" s="503">
        <v>9293.6310000000012</v>
      </c>
      <c r="K17" s="503">
        <v>9110.2080000000005</v>
      </c>
      <c r="L17" s="504">
        <f t="shared" si="1"/>
        <v>35587.08</v>
      </c>
      <c r="M17" s="503">
        <v>8316.6869999999999</v>
      </c>
      <c r="N17" s="503">
        <v>9068.6490000000013</v>
      </c>
      <c r="O17" s="503">
        <v>9796.7139999999999</v>
      </c>
      <c r="P17" s="503">
        <v>9574.3469999999998</v>
      </c>
      <c r="Q17" s="504">
        <v>36756.397000000004</v>
      </c>
      <c r="R17" s="503">
        <v>8695.3050000000003</v>
      </c>
      <c r="S17" s="503">
        <v>9570.987000000001</v>
      </c>
      <c r="T17" s="503">
        <v>10016.377</v>
      </c>
      <c r="U17" s="503">
        <v>9618.6200000000008</v>
      </c>
      <c r="V17" s="504">
        <v>37901.289000000004</v>
      </c>
      <c r="W17" s="503">
        <v>9221.7799999999988</v>
      </c>
      <c r="X17" s="503">
        <v>9809.3259999999991</v>
      </c>
      <c r="Y17" s="503">
        <v>9972.6859999999997</v>
      </c>
      <c r="Z17" s="503">
        <v>9698.7569999999996</v>
      </c>
      <c r="AA17" s="504">
        <v>38702.548999999999</v>
      </c>
      <c r="AB17" s="503">
        <v>8736.6549999999988</v>
      </c>
      <c r="AC17" s="503">
        <v>9511.273000000001</v>
      </c>
      <c r="AD17" s="503">
        <v>9775.2019999999993</v>
      </c>
      <c r="AE17" s="503">
        <v>9451.8780000000006</v>
      </c>
      <c r="AF17" s="504">
        <v>37475.008000000002</v>
      </c>
      <c r="AG17" s="503">
        <v>9025.2540000000008</v>
      </c>
      <c r="AH17" s="503">
        <v>9556.7049999999999</v>
      </c>
      <c r="AI17" s="503">
        <v>9793.2849999999999</v>
      </c>
      <c r="AJ17" s="503">
        <v>9472.9279999999999</v>
      </c>
      <c r="AK17" s="504">
        <v>37848.172000000006</v>
      </c>
      <c r="AL17" s="503">
        <v>8888.8349999999991</v>
      </c>
      <c r="AM17" s="503">
        <v>8058.8289999999997</v>
      </c>
      <c r="AN17" s="503">
        <v>9342.4629999999997</v>
      </c>
      <c r="AO17" s="503">
        <v>8873.1620000000003</v>
      </c>
      <c r="AP17" s="504">
        <v>35163.288999999997</v>
      </c>
      <c r="AQ17" s="503">
        <v>7386.4120000000003</v>
      </c>
      <c r="AR17" s="503">
        <v>8822.4619999999995</v>
      </c>
      <c r="AS17" s="503">
        <v>9618.7759999999998</v>
      </c>
      <c r="AT17" s="503">
        <v>9383.6579999999994</v>
      </c>
      <c r="AU17" s="504">
        <v>35211.308000000005</v>
      </c>
      <c r="AV17" s="503">
        <v>8175.1809999999996</v>
      </c>
      <c r="AW17" s="503">
        <v>8526.4550528748932</v>
      </c>
      <c r="AX17" s="503"/>
      <c r="AY17" s="503"/>
      <c r="AZ17" s="504"/>
    </row>
    <row r="18" spans="2:52" ht="18" customHeight="1">
      <c r="B18" s="783" t="s">
        <v>196</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row>
    <row r="19" spans="2:52">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row>
    <row r="20" spans="2:52">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row>
    <row r="21" spans="2:52">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row>
    <row r="22" spans="2:52">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row>
  </sheetData>
  <mergeCells count="1">
    <mergeCell ref="B18:AK18"/>
  </mergeCells>
  <printOptions horizontalCentered="1"/>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
  <sheetViews>
    <sheetView showGridLines="0" view="pageBreakPreview" zoomScaleNormal="100" zoomScaleSheetLayoutView="100" workbookViewId="0">
      <selection activeCell="K5" sqref="K5"/>
    </sheetView>
  </sheetViews>
  <sheetFormatPr defaultRowHeight="12.5"/>
  <cols>
    <col min="16" max="16" width="1" customWidth="1"/>
    <col min="17" max="17" width="8.453125" customWidth="1"/>
  </cols>
  <sheetData>
    <row r="4" spans="1:1" ht="37.5">
      <c r="A4" s="694" t="s">
        <v>618</v>
      </c>
    </row>
  </sheetData>
  <pageMargins left="0.70866141732283472" right="0.70866141732283472" top="0.74803149606299213" bottom="0.74803149606299213" header="0.31496062992125984" footer="0.31496062992125984"/>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indexed="22"/>
  </sheetPr>
  <dimension ref="A4:O44"/>
  <sheetViews>
    <sheetView showZeros="0" topLeftCell="H1" zoomScaleNormal="100" workbookViewId="0">
      <selection activeCell="K34" sqref="K34"/>
    </sheetView>
  </sheetViews>
  <sheetFormatPr defaultColWidth="9.1796875" defaultRowHeight="11.5" outlineLevelRow="1" outlineLevelCol="1"/>
  <cols>
    <col min="1" max="1" width="9.1796875" style="119" hidden="1" customWidth="1" outlineLevel="1"/>
    <col min="2" max="2" width="10.81640625" style="119" hidden="1" customWidth="1" outlineLevel="1"/>
    <col min="3" max="3" width="9.81640625" style="119" hidden="1" customWidth="1" outlineLevel="1"/>
    <col min="4" max="5" width="11.453125" style="119" hidden="1" customWidth="1" outlineLevel="1"/>
    <col min="6" max="6" width="10.7265625" style="119" hidden="1" customWidth="1" outlineLevel="1"/>
    <col min="7" max="7" width="9.1796875" style="119" hidden="1" customWidth="1" outlineLevel="1"/>
    <col min="8" max="8" width="14.26953125" style="119" customWidth="1" collapsed="1"/>
    <col min="9" max="14" width="14.453125" style="119" customWidth="1"/>
    <col min="15" max="16384" width="9.1796875" style="119"/>
  </cols>
  <sheetData>
    <row r="4" spans="1:13">
      <c r="A4" s="18"/>
      <c r="B4" s="18"/>
      <c r="C4" s="18"/>
      <c r="D4" s="18"/>
      <c r="E4" s="18"/>
      <c r="F4" s="18"/>
      <c r="G4" s="18"/>
      <c r="H4" s="145" t="s">
        <v>29</v>
      </c>
      <c r="I4" s="18"/>
    </row>
    <row r="5" spans="1:13">
      <c r="A5" s="66" t="s">
        <v>30</v>
      </c>
      <c r="B5" s="53" t="s">
        <v>18</v>
      </c>
      <c r="C5" s="53" t="s">
        <v>31</v>
      </c>
      <c r="D5" s="53" t="s">
        <v>27</v>
      </c>
      <c r="E5" s="53" t="s">
        <v>32</v>
      </c>
      <c r="F5" s="53" t="s">
        <v>33</v>
      </c>
      <c r="G5" s="18"/>
      <c r="H5" s="66" t="s">
        <v>50</v>
      </c>
      <c r="I5" s="53" t="s">
        <v>18</v>
      </c>
      <c r="J5" s="53" t="s">
        <v>31</v>
      </c>
      <c r="K5" s="53" t="s">
        <v>27</v>
      </c>
      <c r="L5" s="53" t="s">
        <v>32</v>
      </c>
      <c r="M5" s="53" t="s">
        <v>33</v>
      </c>
    </row>
    <row r="6" spans="1:13">
      <c r="A6" s="18" t="s">
        <v>34</v>
      </c>
      <c r="B6" s="18">
        <v>-0.25065591000000004</v>
      </c>
      <c r="C6" s="18">
        <v>71.328036539999985</v>
      </c>
      <c r="D6" s="18">
        <v>0.36883764000000002</v>
      </c>
      <c r="E6" s="18">
        <v>4.5602504799999997</v>
      </c>
      <c r="F6" s="52">
        <f>SUM(B6:E6)</f>
        <v>76.006468749999968</v>
      </c>
      <c r="G6" s="18"/>
      <c r="H6" s="18" t="s">
        <v>34</v>
      </c>
      <c r="I6" s="18">
        <f t="shared" ref="I6:L10" si="0">ROUND(B6,0)</f>
        <v>0</v>
      </c>
      <c r="J6" s="18">
        <f t="shared" si="0"/>
        <v>71</v>
      </c>
      <c r="K6" s="18">
        <f t="shared" si="0"/>
        <v>0</v>
      </c>
      <c r="L6" s="18">
        <f t="shared" si="0"/>
        <v>5</v>
      </c>
      <c r="M6" s="52">
        <f>SUM(I6:L6)</f>
        <v>76</v>
      </c>
    </row>
    <row r="7" spans="1:13">
      <c r="A7" s="18" t="s">
        <v>35</v>
      </c>
      <c r="B7" s="18">
        <v>128.5971890692</v>
      </c>
      <c r="C7" s="18">
        <v>13.674651265459117</v>
      </c>
      <c r="D7" s="18"/>
      <c r="E7" s="18"/>
      <c r="F7" s="52">
        <f>SUM(B7:E7)</f>
        <v>142.27184033465912</v>
      </c>
      <c r="G7" s="18"/>
      <c r="H7" s="18" t="s">
        <v>35</v>
      </c>
      <c r="I7" s="18">
        <f t="shared" si="0"/>
        <v>129</v>
      </c>
      <c r="J7" s="18">
        <f t="shared" si="0"/>
        <v>14</v>
      </c>
      <c r="K7" s="18">
        <f t="shared" si="0"/>
        <v>0</v>
      </c>
      <c r="L7" s="18">
        <f t="shared" si="0"/>
        <v>0</v>
      </c>
      <c r="M7" s="52">
        <f>SUM(I7:L7)</f>
        <v>143</v>
      </c>
    </row>
    <row r="8" spans="1:13">
      <c r="A8" s="18" t="s">
        <v>54</v>
      </c>
      <c r="B8" s="18">
        <v>211.88037087594188</v>
      </c>
      <c r="C8" s="18">
        <v>-8.5505744000000004</v>
      </c>
      <c r="D8" s="18">
        <v>629.37417076390796</v>
      </c>
      <c r="E8" s="18"/>
      <c r="F8" s="52">
        <f>SUM(B8:E8)</f>
        <v>832.70396723984982</v>
      </c>
      <c r="G8" s="18"/>
      <c r="H8" s="18" t="s">
        <v>54</v>
      </c>
      <c r="I8" s="18">
        <f t="shared" si="0"/>
        <v>212</v>
      </c>
      <c r="J8" s="18">
        <f t="shared" si="0"/>
        <v>-9</v>
      </c>
      <c r="K8" s="18">
        <f t="shared" si="0"/>
        <v>629</v>
      </c>
      <c r="L8" s="18">
        <f t="shared" si="0"/>
        <v>0</v>
      </c>
      <c r="M8" s="52">
        <f>SUM(I8:L8)</f>
        <v>832</v>
      </c>
    </row>
    <row r="9" spans="1:13">
      <c r="A9" s="18" t="s">
        <v>60</v>
      </c>
      <c r="B9" s="18"/>
      <c r="C9" s="18"/>
      <c r="D9" s="128">
        <v>743.650957613537</v>
      </c>
      <c r="E9" s="18"/>
      <c r="F9" s="52">
        <f>SUM(B9:E9)</f>
        <v>743.650957613537</v>
      </c>
      <c r="G9" s="18"/>
      <c r="H9" s="18" t="s">
        <v>60</v>
      </c>
      <c r="I9" s="18">
        <f t="shared" si="0"/>
        <v>0</v>
      </c>
      <c r="J9" s="18">
        <f t="shared" si="0"/>
        <v>0</v>
      </c>
      <c r="K9" s="18">
        <f t="shared" si="0"/>
        <v>744</v>
      </c>
      <c r="L9" s="18">
        <f t="shared" si="0"/>
        <v>0</v>
      </c>
      <c r="M9" s="52">
        <f>SUM(I9:L9)</f>
        <v>744</v>
      </c>
    </row>
    <row r="10" spans="1:13">
      <c r="A10" s="18" t="s">
        <v>16</v>
      </c>
      <c r="B10" s="18"/>
      <c r="C10" s="18"/>
      <c r="D10" s="18"/>
      <c r="E10" s="18">
        <f>E13-SUM(E6:E9)</f>
        <v>2.4397495200000003</v>
      </c>
      <c r="F10" s="52">
        <f>SUM(B10:E10)</f>
        <v>2.4397495200000003</v>
      </c>
      <c r="G10" s="18"/>
      <c r="H10" s="18" t="s">
        <v>16</v>
      </c>
      <c r="I10" s="18">
        <f t="shared" si="0"/>
        <v>0</v>
      </c>
      <c r="J10" s="18">
        <f t="shared" si="0"/>
        <v>0</v>
      </c>
      <c r="K10" s="18">
        <f t="shared" si="0"/>
        <v>0</v>
      </c>
      <c r="L10" s="18">
        <f t="shared" si="0"/>
        <v>2</v>
      </c>
      <c r="M10" s="52">
        <f>SUM(I10:L10)</f>
        <v>2</v>
      </c>
    </row>
    <row r="11" spans="1:13">
      <c r="A11" s="18"/>
      <c r="B11" s="52">
        <f>SUM(B6:B10)</f>
        <v>340.22690403514184</v>
      </c>
      <c r="C11" s="52">
        <f>SUM(C6:C10)</f>
        <v>76.452113405459102</v>
      </c>
      <c r="D11" s="52">
        <f>SUM(D6:D10)</f>
        <v>1373.3939660174451</v>
      </c>
      <c r="E11" s="52">
        <f>SUM(E6:E10)</f>
        <v>7</v>
      </c>
      <c r="F11" s="52">
        <f>SUM(F6:F10)</f>
        <v>1797.0729834580459</v>
      </c>
      <c r="G11" s="18"/>
      <c r="H11" s="52" t="s">
        <v>36</v>
      </c>
      <c r="I11" s="52">
        <f>SUM(I6:I10)</f>
        <v>341</v>
      </c>
      <c r="J11" s="52">
        <f>SUM(J6:J10)</f>
        <v>76</v>
      </c>
      <c r="K11" s="52">
        <f>SUM(K6:K10)</f>
        <v>1373</v>
      </c>
      <c r="L11" s="52">
        <f>SUM(L6:L10)</f>
        <v>7</v>
      </c>
      <c r="M11" s="52">
        <f>SUM(M6:M10)</f>
        <v>1797</v>
      </c>
    </row>
    <row r="12" spans="1:13">
      <c r="A12" s="18"/>
      <c r="B12" s="18"/>
      <c r="C12" s="18"/>
      <c r="D12" s="18"/>
      <c r="E12" s="18"/>
      <c r="F12" s="18"/>
      <c r="G12" s="18"/>
      <c r="H12" s="18"/>
      <c r="I12" s="18"/>
    </row>
    <row r="13" spans="1:13">
      <c r="A13" s="18"/>
      <c r="B13" s="18">
        <v>340</v>
      </c>
      <c r="C13" s="18">
        <v>75</v>
      </c>
      <c r="D13" s="18">
        <v>1373</v>
      </c>
      <c r="E13" s="18">
        <v>7</v>
      </c>
      <c r="F13" s="18"/>
      <c r="G13" s="18"/>
      <c r="H13" s="18"/>
      <c r="I13" s="18"/>
    </row>
    <row r="14" spans="1:13">
      <c r="A14" s="18"/>
      <c r="B14" s="18"/>
      <c r="C14" s="18"/>
      <c r="D14" s="18"/>
      <c r="E14" s="18"/>
      <c r="F14" s="18"/>
      <c r="G14" s="18"/>
      <c r="H14" s="18"/>
      <c r="I14" s="18"/>
    </row>
    <row r="15" spans="1:13">
      <c r="A15" s="18"/>
      <c r="B15" s="18"/>
      <c r="C15" s="18"/>
      <c r="D15" s="18"/>
      <c r="E15" s="18"/>
      <c r="F15" s="18"/>
      <c r="G15" s="18"/>
      <c r="H15" s="18"/>
      <c r="I15" s="18"/>
    </row>
    <row r="16" spans="1:13" ht="12.5" hidden="1" outlineLevel="1">
      <c r="A16" s="58"/>
      <c r="B16" s="58"/>
      <c r="C16" s="58"/>
      <c r="D16" s="58"/>
      <c r="E16" s="58"/>
      <c r="F16" s="58"/>
      <c r="G16" s="18"/>
      <c r="H16" s="18"/>
      <c r="I16" s="18"/>
    </row>
    <row r="17" spans="1:15" ht="12.5" hidden="1" outlineLevel="1">
      <c r="A17" s="58"/>
      <c r="B17" s="58"/>
      <c r="C17" s="58"/>
      <c r="D17" s="58"/>
      <c r="E17" s="58"/>
      <c r="F17" s="58"/>
      <c r="G17" s="18"/>
      <c r="H17" s="18"/>
      <c r="I17" s="18"/>
    </row>
    <row r="18" spans="1:15" ht="13" hidden="1" outlineLevel="1">
      <c r="A18" s="43" t="s">
        <v>12</v>
      </c>
      <c r="B18" s="43" t="s">
        <v>18</v>
      </c>
      <c r="C18" s="43" t="s">
        <v>31</v>
      </c>
      <c r="D18" s="43" t="s">
        <v>27</v>
      </c>
      <c r="E18" s="43" t="s">
        <v>32</v>
      </c>
      <c r="F18" s="53" t="s">
        <v>33</v>
      </c>
      <c r="G18" s="18"/>
      <c r="H18" s="18"/>
      <c r="I18" s="18"/>
    </row>
    <row r="19" spans="1:15" ht="13" hidden="1" outlineLevel="1">
      <c r="A19" s="58" t="s">
        <v>34</v>
      </c>
      <c r="B19" s="68"/>
      <c r="C19" s="18">
        <v>-73</v>
      </c>
      <c r="D19" s="68"/>
      <c r="E19" s="68"/>
      <c r="F19" s="43">
        <f>SUM(B19:E19)</f>
        <v>-73</v>
      </c>
      <c r="G19" s="18"/>
      <c r="H19" s="18"/>
      <c r="I19" s="18"/>
    </row>
    <row r="20" spans="1:15" ht="13" hidden="1" outlineLevel="1">
      <c r="A20" s="58" t="s">
        <v>35</v>
      </c>
      <c r="B20" s="18">
        <v>-94</v>
      </c>
      <c r="C20" s="18"/>
      <c r="D20" s="68"/>
      <c r="E20" s="68"/>
      <c r="F20" s="43">
        <f>SUM(B20:E20)</f>
        <v>-94</v>
      </c>
      <c r="G20" s="18"/>
      <c r="H20" s="18"/>
      <c r="I20" s="18"/>
    </row>
    <row r="21" spans="1:15" ht="13" hidden="1" outlineLevel="1">
      <c r="A21" s="58" t="s">
        <v>54</v>
      </c>
      <c r="B21" s="18">
        <v>-132</v>
      </c>
      <c r="C21" s="68"/>
      <c r="D21" s="18"/>
      <c r="E21" s="18"/>
      <c r="F21" s="43">
        <f>SUM(B21:E21)</f>
        <v>-132</v>
      </c>
      <c r="G21" s="18"/>
      <c r="H21" s="18"/>
      <c r="I21" s="18"/>
    </row>
    <row r="22" spans="1:15" ht="13" hidden="1" outlineLevel="1">
      <c r="A22" s="58" t="s">
        <v>60</v>
      </c>
      <c r="B22" s="68"/>
      <c r="C22" s="68"/>
      <c r="D22" s="18">
        <v>-284</v>
      </c>
      <c r="E22" s="18"/>
      <c r="F22" s="43">
        <f>SUM(B22:E22)</f>
        <v>-284</v>
      </c>
      <c r="I22" s="784">
        <v>2011</v>
      </c>
      <c r="J22" s="784"/>
      <c r="K22" s="784"/>
      <c r="L22" s="784"/>
      <c r="M22" s="784"/>
    </row>
    <row r="23" spans="1:15" ht="13" hidden="1" outlineLevel="1">
      <c r="A23" s="58" t="s">
        <v>16</v>
      </c>
      <c r="B23" s="68"/>
      <c r="C23" s="68"/>
      <c r="D23" s="68"/>
      <c r="E23" s="68"/>
      <c r="F23" s="43">
        <f>SUM(B23:E23)</f>
        <v>0</v>
      </c>
      <c r="H23" s="112"/>
      <c r="I23" s="98" t="s">
        <v>37</v>
      </c>
      <c r="J23" s="98" t="s">
        <v>11</v>
      </c>
      <c r="K23" s="98" t="s">
        <v>38</v>
      </c>
      <c r="L23" s="131" t="s">
        <v>39</v>
      </c>
      <c r="M23" s="98" t="s">
        <v>38</v>
      </c>
      <c r="N23" s="111" t="s">
        <v>40</v>
      </c>
      <c r="O23" s="111"/>
    </row>
    <row r="24" spans="1:15" ht="13" hidden="1" outlineLevel="1">
      <c r="A24" s="58"/>
      <c r="B24" s="43">
        <f>SUM(B19:B23)</f>
        <v>-226</v>
      </c>
      <c r="C24" s="43">
        <f>SUM(C19:C23)</f>
        <v>-73</v>
      </c>
      <c r="D24" s="43">
        <f>SUM(D19:D23)</f>
        <v>-284</v>
      </c>
      <c r="E24" s="43">
        <f>SUM(E19:E23)</f>
        <v>0</v>
      </c>
      <c r="F24" s="43">
        <f>SUM(F19:F23)</f>
        <v>-583</v>
      </c>
      <c r="H24" s="136" t="s">
        <v>41</v>
      </c>
      <c r="I24" s="43">
        <f t="shared" ref="I24:N24" si="1">SUM(I25:I28)</f>
        <v>2066</v>
      </c>
      <c r="J24" s="43">
        <f t="shared" si="1"/>
        <v>-2349</v>
      </c>
      <c r="K24" s="43">
        <f t="shared" si="1"/>
        <v>-283</v>
      </c>
      <c r="L24" s="43">
        <f t="shared" si="1"/>
        <v>1797</v>
      </c>
      <c r="M24" s="130">
        <f t="shared" si="1"/>
        <v>1514</v>
      </c>
      <c r="N24" s="43">
        <f t="shared" si="1"/>
        <v>3863</v>
      </c>
    </row>
    <row r="25" spans="1:15" ht="12.5" hidden="1" outlineLevel="1">
      <c r="H25" s="122" t="s">
        <v>42</v>
      </c>
      <c r="I25" s="58">
        <v>2106</v>
      </c>
      <c r="J25" s="58">
        <v>-2241</v>
      </c>
      <c r="K25" s="58">
        <f>I25+J25</f>
        <v>-135</v>
      </c>
      <c r="L25" s="18">
        <f>I11</f>
        <v>341</v>
      </c>
      <c r="M25" s="143">
        <f>K25+L25</f>
        <v>206</v>
      </c>
      <c r="N25" s="18">
        <f>I25+L25</f>
        <v>2447</v>
      </c>
    </row>
    <row r="26" spans="1:15" ht="12.5" hidden="1" outlineLevel="1">
      <c r="F26" s="147"/>
      <c r="H26" s="122" t="s">
        <v>31</v>
      </c>
      <c r="I26" s="58">
        <v>426</v>
      </c>
      <c r="J26" s="58"/>
      <c r="K26" s="58">
        <f>I26+J26</f>
        <v>426</v>
      </c>
      <c r="L26" s="18">
        <f>J11</f>
        <v>76</v>
      </c>
      <c r="M26" s="143">
        <f>K26+L26</f>
        <v>502</v>
      </c>
      <c r="N26" s="18">
        <f>I26+L26</f>
        <v>502</v>
      </c>
    </row>
    <row r="27" spans="1:15" ht="12.5" hidden="1" outlineLevel="1">
      <c r="H27" s="122" t="s">
        <v>43</v>
      </c>
      <c r="I27" s="58">
        <v>13</v>
      </c>
      <c r="J27" s="58">
        <v>-108</v>
      </c>
      <c r="K27" s="58">
        <f>I27+J27</f>
        <v>-95</v>
      </c>
      <c r="L27" s="18">
        <f>K11</f>
        <v>1373</v>
      </c>
      <c r="M27" s="143">
        <f>K27+L27</f>
        <v>1278</v>
      </c>
      <c r="N27" s="18">
        <f>I27+L27</f>
        <v>1386</v>
      </c>
    </row>
    <row r="28" spans="1:15" ht="12.5" hidden="1" outlineLevel="1">
      <c r="H28" s="122" t="s">
        <v>32</v>
      </c>
      <c r="I28" s="58">
        <v>-479</v>
      </c>
      <c r="J28" s="58"/>
      <c r="K28" s="58">
        <f>I28+J28</f>
        <v>-479</v>
      </c>
      <c r="L28" s="18">
        <f>L11</f>
        <v>7</v>
      </c>
      <c r="M28" s="143">
        <f>K28+L28</f>
        <v>-472</v>
      </c>
      <c r="N28" s="18">
        <f>I28+L28</f>
        <v>-472</v>
      </c>
    </row>
    <row r="29" spans="1:15" ht="12.5" hidden="1" outlineLevel="1">
      <c r="H29" s="112"/>
      <c r="I29" s="58"/>
      <c r="J29" s="58"/>
    </row>
    <row r="30" spans="1:15" hidden="1" outlineLevel="1"/>
    <row r="31" spans="1:15" hidden="1" outlineLevel="1"/>
    <row r="32" spans="1:15" hidden="1" outlineLevel="1"/>
    <row r="33" spans="8:13" hidden="1" outlineLevel="1"/>
    <row r="34" spans="8:13" hidden="1" outlineLevel="1"/>
    <row r="35" spans="8:13" collapsed="1"/>
    <row r="38" spans="8:13" s="117" customFormat="1">
      <c r="H38" s="132" t="s">
        <v>44</v>
      </c>
      <c r="I38" s="78" t="s">
        <v>18</v>
      </c>
      <c r="J38" s="78" t="s">
        <v>31</v>
      </c>
      <c r="K38" s="78" t="s">
        <v>27</v>
      </c>
      <c r="L38" s="78" t="s">
        <v>32</v>
      </c>
      <c r="M38" s="78" t="s">
        <v>33</v>
      </c>
    </row>
    <row r="39" spans="8:13" s="117" customFormat="1">
      <c r="H39" s="148" t="s">
        <v>34</v>
      </c>
    </row>
    <row r="40" spans="8:13" s="117" customFormat="1">
      <c r="H40" s="148" t="s">
        <v>35</v>
      </c>
    </row>
    <row r="41" spans="8:13" s="117" customFormat="1">
      <c r="H41" s="148" t="s">
        <v>54</v>
      </c>
      <c r="I41" s="117">
        <v>688</v>
      </c>
      <c r="M41" s="90">
        <f>I41</f>
        <v>688</v>
      </c>
    </row>
    <row r="42" spans="8:13" s="117" customFormat="1">
      <c r="H42" s="148" t="s">
        <v>60</v>
      </c>
    </row>
    <row r="43" spans="8:13" s="117" customFormat="1">
      <c r="H43" s="148" t="s">
        <v>16</v>
      </c>
    </row>
    <row r="44" spans="8:13" s="90" customFormat="1">
      <c r="H44" s="133" t="s">
        <v>36</v>
      </c>
      <c r="I44" s="90">
        <f>I41</f>
        <v>688</v>
      </c>
      <c r="M44" s="90">
        <f>M41</f>
        <v>688</v>
      </c>
    </row>
  </sheetData>
  <mergeCells count="1">
    <mergeCell ref="I22:M22"/>
  </mergeCell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W98"/>
  <sheetViews>
    <sheetView showGridLines="0" view="pageBreakPreview" zoomScale="80" zoomScaleNormal="85" zoomScaleSheetLayoutView="80" workbookViewId="0">
      <pane xSplit="2" ySplit="5" topLeftCell="J6" activePane="bottomRight" state="frozen"/>
      <selection pane="topRight" activeCell="D1" sqref="D1"/>
      <selection pane="bottomLeft" activeCell="A4" sqref="A4"/>
      <selection pane="bottomRight" activeCell="B81" sqref="B81:B83"/>
    </sheetView>
  </sheetViews>
  <sheetFormatPr defaultColWidth="9.1796875" defaultRowHeight="12.5" outlineLevelCol="1"/>
  <cols>
    <col min="1" max="1" width="1.26953125" style="376" customWidth="1"/>
    <col min="2" max="2" width="105" style="376" customWidth="1"/>
    <col min="3" max="6" width="9.7265625" style="376" customWidth="1"/>
    <col min="7" max="7" width="11.26953125" style="376" customWidth="1"/>
    <col min="8" max="11" width="9.7265625" style="376" customWidth="1"/>
    <col min="12" max="12" width="11.26953125" style="376" customWidth="1"/>
    <col min="13" max="16" width="9.7265625" style="376" customWidth="1"/>
    <col min="17" max="17" width="11.54296875" style="376" customWidth="1"/>
    <col min="18" max="19" width="9.7265625" style="376" customWidth="1"/>
    <col min="20" max="21" width="9.7265625" style="376" hidden="1" customWidth="1" outlineLevel="1"/>
    <col min="22" max="22" width="11.54296875" style="376" hidden="1" customWidth="1" outlineLevel="1"/>
    <col min="23" max="23" width="9.1796875" style="376" collapsed="1"/>
    <col min="24" max="16384" width="9.1796875" style="376"/>
  </cols>
  <sheetData>
    <row r="2" spans="2:22" ht="15.5">
      <c r="B2" s="511" t="s">
        <v>150</v>
      </c>
    </row>
    <row r="3" spans="2:22" ht="10" customHeight="1"/>
    <row r="4" spans="2:22" ht="42.75" customHeight="1">
      <c r="B4" s="378" t="s">
        <v>97</v>
      </c>
      <c r="C4" s="379" t="s">
        <v>590</v>
      </c>
      <c r="D4" s="379" t="s">
        <v>591</v>
      </c>
      <c r="E4" s="379" t="s">
        <v>592</v>
      </c>
      <c r="F4" s="379" t="s">
        <v>593</v>
      </c>
      <c r="G4" s="379" t="s">
        <v>594</v>
      </c>
      <c r="H4" s="379" t="s">
        <v>595</v>
      </c>
      <c r="I4" s="379" t="s">
        <v>566</v>
      </c>
      <c r="J4" s="379" t="s">
        <v>567</v>
      </c>
      <c r="K4" s="379" t="s">
        <v>568</v>
      </c>
      <c r="L4" s="379" t="s">
        <v>569</v>
      </c>
      <c r="M4" s="379" t="s">
        <v>666</v>
      </c>
      <c r="N4" s="379" t="s">
        <v>667</v>
      </c>
      <c r="O4" s="379" t="s">
        <v>668</v>
      </c>
      <c r="P4" s="379" t="s">
        <v>669</v>
      </c>
      <c r="Q4" s="379" t="s">
        <v>670</v>
      </c>
      <c r="R4" s="379" t="s">
        <v>715</v>
      </c>
      <c r="S4" s="379" t="s">
        <v>717</v>
      </c>
      <c r="T4" s="379" t="s">
        <v>718</v>
      </c>
      <c r="U4" s="379" t="s">
        <v>719</v>
      </c>
      <c r="V4" s="379" t="s">
        <v>720</v>
      </c>
    </row>
    <row r="5" spans="2:22" ht="6.75" customHeight="1" thickBot="1">
      <c r="B5" s="380"/>
      <c r="C5" s="380"/>
      <c r="D5" s="380"/>
      <c r="E5" s="380"/>
      <c r="F5" s="380"/>
      <c r="G5" s="380"/>
      <c r="H5" s="380"/>
      <c r="I5" s="380"/>
      <c r="J5" s="380"/>
      <c r="K5" s="380"/>
      <c r="L5" s="380"/>
      <c r="M5" s="380"/>
      <c r="N5" s="380"/>
      <c r="O5" s="380"/>
      <c r="P5" s="380"/>
      <c r="Q5" s="380"/>
      <c r="R5" s="380"/>
      <c r="S5" s="380"/>
      <c r="T5" s="380"/>
      <c r="U5" s="380"/>
      <c r="V5" s="380"/>
    </row>
    <row r="6" spans="2:22" ht="13.5" thickBot="1">
      <c r="B6" s="381" t="s">
        <v>98</v>
      </c>
      <c r="C6" s="383">
        <v>25246</v>
      </c>
      <c r="D6" s="383">
        <v>29228</v>
      </c>
      <c r="E6" s="383">
        <v>29229</v>
      </c>
      <c r="F6" s="383">
        <v>27500</v>
      </c>
      <c r="G6" s="443">
        <v>111203</v>
      </c>
      <c r="H6" s="383">
        <v>22077</v>
      </c>
      <c r="I6" s="383">
        <v>17010</v>
      </c>
      <c r="J6" s="383">
        <v>23918</v>
      </c>
      <c r="K6" s="383">
        <v>23175</v>
      </c>
      <c r="L6" s="443">
        <v>86180</v>
      </c>
      <c r="M6" s="383">
        <v>24562</v>
      </c>
      <c r="N6" s="383">
        <v>29423</v>
      </c>
      <c r="O6" s="383">
        <v>36442</v>
      </c>
      <c r="P6" s="383">
        <v>40914</v>
      </c>
      <c r="Q6" s="443">
        <v>131341</v>
      </c>
      <c r="R6" s="383">
        <v>45447</v>
      </c>
      <c r="S6" s="383">
        <v>57804</v>
      </c>
      <c r="T6" s="383"/>
      <c r="U6" s="383"/>
      <c r="V6" s="443"/>
    </row>
    <row r="7" spans="2:22" ht="28.5" customHeight="1">
      <c r="B7" s="385" t="s">
        <v>622</v>
      </c>
      <c r="C7" s="387">
        <v>2014</v>
      </c>
      <c r="D7" s="387">
        <v>2732</v>
      </c>
      <c r="E7" s="387">
        <v>3167</v>
      </c>
      <c r="F7" s="387">
        <v>1259</v>
      </c>
      <c r="G7" s="444">
        <v>9172.0000000000018</v>
      </c>
      <c r="H7" s="387">
        <v>1607</v>
      </c>
      <c r="I7" s="387">
        <v>6075</v>
      </c>
      <c r="J7" s="387">
        <v>1970</v>
      </c>
      <c r="K7" s="387">
        <v>2778</v>
      </c>
      <c r="L7" s="444">
        <v>12430</v>
      </c>
      <c r="M7" s="387">
        <v>2425</v>
      </c>
      <c r="N7" s="387">
        <v>3171</v>
      </c>
      <c r="O7" s="387">
        <v>4262</v>
      </c>
      <c r="P7" s="387">
        <v>4296</v>
      </c>
      <c r="Q7" s="444">
        <v>14154</v>
      </c>
      <c r="R7" s="387">
        <v>2786</v>
      </c>
      <c r="S7" s="387">
        <v>8204</v>
      </c>
      <c r="T7" s="387"/>
      <c r="U7" s="387"/>
      <c r="V7" s="444"/>
    </row>
    <row r="8" spans="2:22">
      <c r="B8" s="389" t="s">
        <v>587</v>
      </c>
      <c r="C8" s="390">
        <v>499</v>
      </c>
      <c r="D8" s="390">
        <v>851</v>
      </c>
      <c r="E8" s="390">
        <v>1167</v>
      </c>
      <c r="F8" s="390">
        <v>267</v>
      </c>
      <c r="G8" s="445">
        <v>2784</v>
      </c>
      <c r="H8" s="390">
        <v>-353</v>
      </c>
      <c r="I8" s="390">
        <v>614</v>
      </c>
      <c r="J8" s="390">
        <v>-370</v>
      </c>
      <c r="K8" s="390">
        <v>98</v>
      </c>
      <c r="L8" s="445">
        <v>-11</v>
      </c>
      <c r="M8" s="390">
        <v>22</v>
      </c>
      <c r="N8" s="390">
        <v>282</v>
      </c>
      <c r="O8" s="390">
        <v>1161</v>
      </c>
      <c r="P8" s="390">
        <v>2149</v>
      </c>
      <c r="Q8" s="445">
        <v>3614</v>
      </c>
      <c r="R8" s="390">
        <v>900</v>
      </c>
      <c r="S8" s="390">
        <v>4656</v>
      </c>
      <c r="T8" s="390"/>
      <c r="U8" s="390"/>
      <c r="V8" s="445"/>
    </row>
    <row r="9" spans="2:22">
      <c r="B9" s="393" t="s">
        <v>589</v>
      </c>
      <c r="C9" s="394">
        <v>708</v>
      </c>
      <c r="D9" s="394">
        <v>708</v>
      </c>
      <c r="E9" s="394">
        <v>721</v>
      </c>
      <c r="F9" s="394">
        <v>177</v>
      </c>
      <c r="G9" s="446">
        <v>2314.0000000000018</v>
      </c>
      <c r="H9" s="394">
        <v>766</v>
      </c>
      <c r="I9" s="394">
        <v>251</v>
      </c>
      <c r="J9" s="394">
        <v>502</v>
      </c>
      <c r="K9" s="394">
        <v>790</v>
      </c>
      <c r="L9" s="446">
        <v>2309</v>
      </c>
      <c r="M9" s="394">
        <v>872</v>
      </c>
      <c r="N9" s="394">
        <v>1021</v>
      </c>
      <c r="O9" s="394">
        <v>1013</v>
      </c>
      <c r="P9" s="394">
        <v>1389</v>
      </c>
      <c r="Q9" s="446">
        <v>4295</v>
      </c>
      <c r="R9" s="394">
        <v>451</v>
      </c>
      <c r="S9" s="394">
        <v>1643</v>
      </c>
      <c r="T9" s="394"/>
      <c r="U9" s="394"/>
      <c r="V9" s="446"/>
    </row>
    <row r="10" spans="2:22">
      <c r="B10" s="393" t="s">
        <v>588</v>
      </c>
      <c r="C10" s="394">
        <v>242</v>
      </c>
      <c r="D10" s="394">
        <v>432</v>
      </c>
      <c r="E10" s="394">
        <v>514</v>
      </c>
      <c r="F10" s="394">
        <v>381</v>
      </c>
      <c r="G10" s="446">
        <v>1569</v>
      </c>
      <c r="H10" s="394">
        <v>488</v>
      </c>
      <c r="I10" s="394">
        <v>4821</v>
      </c>
      <c r="J10" s="394">
        <v>1022</v>
      </c>
      <c r="K10" s="394">
        <v>1371</v>
      </c>
      <c r="L10" s="446">
        <v>7702</v>
      </c>
      <c r="M10" s="394">
        <v>1259</v>
      </c>
      <c r="N10" s="394">
        <v>1215</v>
      </c>
      <c r="O10" s="394">
        <v>1042</v>
      </c>
      <c r="P10" s="394">
        <v>164</v>
      </c>
      <c r="Q10" s="446">
        <v>3680</v>
      </c>
      <c r="R10" s="394">
        <v>1004</v>
      </c>
      <c r="S10" s="394">
        <v>1176</v>
      </c>
      <c r="T10" s="394"/>
      <c r="U10" s="394"/>
      <c r="V10" s="446"/>
    </row>
    <row r="11" spans="2:22">
      <c r="B11" s="393" t="s">
        <v>100</v>
      </c>
      <c r="C11" s="394">
        <v>676</v>
      </c>
      <c r="D11" s="394">
        <v>859</v>
      </c>
      <c r="E11" s="394">
        <v>925</v>
      </c>
      <c r="F11" s="394">
        <v>585</v>
      </c>
      <c r="G11" s="446">
        <v>3045</v>
      </c>
      <c r="H11" s="394">
        <v>706</v>
      </c>
      <c r="I11" s="394">
        <v>726</v>
      </c>
      <c r="J11" s="394">
        <v>1035</v>
      </c>
      <c r="K11" s="394">
        <v>765</v>
      </c>
      <c r="L11" s="446">
        <v>3232</v>
      </c>
      <c r="M11" s="394">
        <v>548</v>
      </c>
      <c r="N11" s="394">
        <v>828</v>
      </c>
      <c r="O11" s="394">
        <v>948</v>
      </c>
      <c r="P11" s="394">
        <v>573</v>
      </c>
      <c r="Q11" s="446">
        <v>2897</v>
      </c>
      <c r="R11" s="394">
        <v>585</v>
      </c>
      <c r="S11" s="394">
        <v>697</v>
      </c>
      <c r="T11" s="394"/>
      <c r="U11" s="394"/>
      <c r="V11" s="446"/>
    </row>
    <row r="12" spans="2:22">
      <c r="B12" s="393" t="s">
        <v>101</v>
      </c>
      <c r="C12" s="394">
        <v>94</v>
      </c>
      <c r="D12" s="394">
        <v>83</v>
      </c>
      <c r="E12" s="394">
        <v>85</v>
      </c>
      <c r="F12" s="394">
        <v>33</v>
      </c>
      <c r="G12" s="446">
        <v>295</v>
      </c>
      <c r="H12" s="394">
        <v>219</v>
      </c>
      <c r="I12" s="394">
        <v>10</v>
      </c>
      <c r="J12" s="394">
        <v>44</v>
      </c>
      <c r="K12" s="394">
        <v>49</v>
      </c>
      <c r="L12" s="446">
        <v>322</v>
      </c>
      <c r="M12" s="394">
        <v>14</v>
      </c>
      <c r="N12" s="394">
        <v>60</v>
      </c>
      <c r="O12" s="394">
        <v>130</v>
      </c>
      <c r="P12" s="394">
        <v>183</v>
      </c>
      <c r="Q12" s="446">
        <v>387</v>
      </c>
      <c r="R12" s="394">
        <v>162</v>
      </c>
      <c r="S12" s="394">
        <v>336</v>
      </c>
      <c r="T12" s="394"/>
      <c r="U12" s="394"/>
      <c r="V12" s="446"/>
    </row>
    <row r="13" spans="2:22" ht="15" thickBot="1">
      <c r="B13" s="393" t="s">
        <v>102</v>
      </c>
      <c r="C13" s="394">
        <v>-205</v>
      </c>
      <c r="D13" s="394">
        <v>-201</v>
      </c>
      <c r="E13" s="394">
        <v>-245</v>
      </c>
      <c r="F13" s="394">
        <v>-184</v>
      </c>
      <c r="G13" s="446">
        <v>-835</v>
      </c>
      <c r="H13" s="394">
        <v>-219</v>
      </c>
      <c r="I13" s="394">
        <v>-347</v>
      </c>
      <c r="J13" s="394">
        <v>-263</v>
      </c>
      <c r="K13" s="394">
        <v>-295</v>
      </c>
      <c r="L13" s="446">
        <v>-1124</v>
      </c>
      <c r="M13" s="394">
        <v>-290</v>
      </c>
      <c r="N13" s="394">
        <v>-235</v>
      </c>
      <c r="O13" s="394">
        <v>-32</v>
      </c>
      <c r="P13" s="394">
        <v>-162</v>
      </c>
      <c r="Q13" s="446">
        <v>-719</v>
      </c>
      <c r="R13" s="394">
        <v>-316</v>
      </c>
      <c r="S13" s="394">
        <v>-304</v>
      </c>
      <c r="T13" s="394"/>
      <c r="U13" s="394"/>
      <c r="V13" s="446"/>
    </row>
    <row r="14" spans="2:22" ht="13">
      <c r="B14" s="507" t="s">
        <v>623</v>
      </c>
      <c r="C14" s="383">
        <v>2004</v>
      </c>
      <c r="D14" s="383">
        <v>2715</v>
      </c>
      <c r="E14" s="383">
        <v>3094</v>
      </c>
      <c r="F14" s="383">
        <v>1180</v>
      </c>
      <c r="G14" s="443">
        <v>8993.0000000000018</v>
      </c>
      <c r="H14" s="383">
        <v>1103</v>
      </c>
      <c r="I14" s="383">
        <v>5929</v>
      </c>
      <c r="J14" s="383">
        <v>1978</v>
      </c>
      <c r="K14" s="383">
        <v>1829</v>
      </c>
      <c r="L14" s="443">
        <v>10839</v>
      </c>
      <c r="M14" s="383">
        <v>2421</v>
      </c>
      <c r="N14" s="383">
        <v>3086</v>
      </c>
      <c r="O14" s="383">
        <v>4259</v>
      </c>
      <c r="P14" s="383">
        <v>5199</v>
      </c>
      <c r="Q14" s="443">
        <v>14965</v>
      </c>
      <c r="R14" s="383">
        <v>2759</v>
      </c>
      <c r="S14" s="383">
        <v>5344</v>
      </c>
      <c r="T14" s="383"/>
      <c r="U14" s="383"/>
      <c r="V14" s="443"/>
    </row>
    <row r="15" spans="2:22">
      <c r="B15" s="389" t="s">
        <v>587</v>
      </c>
      <c r="C15" s="394">
        <v>499</v>
      </c>
      <c r="D15" s="394">
        <v>850</v>
      </c>
      <c r="E15" s="394">
        <v>1167</v>
      </c>
      <c r="F15" s="394">
        <v>266</v>
      </c>
      <c r="G15" s="446">
        <v>2782</v>
      </c>
      <c r="H15" s="394">
        <v>-357</v>
      </c>
      <c r="I15" s="394">
        <v>610</v>
      </c>
      <c r="J15" s="394">
        <v>-368</v>
      </c>
      <c r="K15" s="394">
        <v>-7</v>
      </c>
      <c r="L15" s="446">
        <v>-122</v>
      </c>
      <c r="M15" s="394">
        <v>20</v>
      </c>
      <c r="N15" s="394">
        <v>263</v>
      </c>
      <c r="O15" s="394">
        <v>1158</v>
      </c>
      <c r="P15" s="394">
        <v>2163</v>
      </c>
      <c r="Q15" s="446">
        <v>3604</v>
      </c>
      <c r="R15" s="394">
        <v>875</v>
      </c>
      <c r="S15" s="394">
        <v>1845</v>
      </c>
      <c r="T15" s="394"/>
      <c r="U15" s="394"/>
      <c r="V15" s="446"/>
    </row>
    <row r="16" spans="2:22">
      <c r="B16" s="393" t="s">
        <v>589</v>
      </c>
      <c r="C16" s="394">
        <v>701</v>
      </c>
      <c r="D16" s="394">
        <v>703</v>
      </c>
      <c r="E16" s="394">
        <v>712</v>
      </c>
      <c r="F16" s="394">
        <v>149</v>
      </c>
      <c r="G16" s="446">
        <v>2265.0000000000018</v>
      </c>
      <c r="H16" s="394">
        <v>766</v>
      </c>
      <c r="I16" s="394">
        <v>251</v>
      </c>
      <c r="J16" s="394">
        <v>501</v>
      </c>
      <c r="K16" s="394">
        <v>781</v>
      </c>
      <c r="L16" s="446">
        <v>2299</v>
      </c>
      <c r="M16" s="394">
        <v>872</v>
      </c>
      <c r="N16" s="394">
        <v>1021</v>
      </c>
      <c r="O16" s="394">
        <v>1013</v>
      </c>
      <c r="P16" s="394">
        <v>1419</v>
      </c>
      <c r="Q16" s="446">
        <v>4325</v>
      </c>
      <c r="R16" s="394">
        <v>451</v>
      </c>
      <c r="S16" s="394">
        <v>1643</v>
      </c>
      <c r="T16" s="394"/>
      <c r="U16" s="394"/>
      <c r="V16" s="446"/>
    </row>
    <row r="17" spans="2:22">
      <c r="B17" s="393" t="s">
        <v>588</v>
      </c>
      <c r="C17" s="394">
        <v>238</v>
      </c>
      <c r="D17" s="394">
        <v>432</v>
      </c>
      <c r="E17" s="394">
        <v>514</v>
      </c>
      <c r="F17" s="394">
        <v>379</v>
      </c>
      <c r="G17" s="446">
        <v>1563</v>
      </c>
      <c r="H17" s="394">
        <v>488</v>
      </c>
      <c r="I17" s="394">
        <v>4819</v>
      </c>
      <c r="J17" s="394">
        <v>1021</v>
      </c>
      <c r="K17" s="394">
        <v>1369</v>
      </c>
      <c r="L17" s="446">
        <v>7697</v>
      </c>
      <c r="M17" s="394">
        <v>1259</v>
      </c>
      <c r="N17" s="394">
        <v>1153</v>
      </c>
      <c r="O17" s="394">
        <v>1044</v>
      </c>
      <c r="P17" s="394">
        <v>147</v>
      </c>
      <c r="Q17" s="446">
        <v>3603</v>
      </c>
      <c r="R17" s="394">
        <v>1004</v>
      </c>
      <c r="S17" s="394">
        <v>1161</v>
      </c>
      <c r="T17" s="394"/>
      <c r="U17" s="394"/>
      <c r="V17" s="446"/>
    </row>
    <row r="18" spans="2:22">
      <c r="B18" s="393" t="s">
        <v>100</v>
      </c>
      <c r="C18" s="394">
        <v>678</v>
      </c>
      <c r="D18" s="394">
        <v>855</v>
      </c>
      <c r="E18" s="394">
        <v>924</v>
      </c>
      <c r="F18" s="394">
        <v>604</v>
      </c>
      <c r="G18" s="446">
        <v>3061</v>
      </c>
      <c r="H18" s="394">
        <v>702</v>
      </c>
      <c r="I18" s="394">
        <v>719</v>
      </c>
      <c r="J18" s="394">
        <v>1033</v>
      </c>
      <c r="K18" s="394">
        <v>739</v>
      </c>
      <c r="L18" s="446">
        <v>3193</v>
      </c>
      <c r="M18" s="394">
        <v>546</v>
      </c>
      <c r="N18" s="394">
        <v>824</v>
      </c>
      <c r="O18" s="394">
        <v>946</v>
      </c>
      <c r="P18" s="394">
        <v>534</v>
      </c>
      <c r="Q18" s="446">
        <v>2850</v>
      </c>
      <c r="R18" s="394">
        <v>583</v>
      </c>
      <c r="S18" s="394">
        <v>695</v>
      </c>
      <c r="T18" s="394"/>
      <c r="U18" s="394"/>
      <c r="V18" s="446"/>
    </row>
    <row r="19" spans="2:22">
      <c r="B19" s="393" t="s">
        <v>101</v>
      </c>
      <c r="C19" s="394">
        <v>93</v>
      </c>
      <c r="D19" s="394">
        <v>82</v>
      </c>
      <c r="E19" s="394">
        <v>23</v>
      </c>
      <c r="F19" s="394">
        <v>-34</v>
      </c>
      <c r="G19" s="446">
        <v>164</v>
      </c>
      <c r="H19" s="394">
        <v>-277</v>
      </c>
      <c r="I19" s="394">
        <v>-123</v>
      </c>
      <c r="J19" s="394">
        <v>54</v>
      </c>
      <c r="K19" s="394">
        <v>-754</v>
      </c>
      <c r="L19" s="446">
        <v>-1100</v>
      </c>
      <c r="M19" s="394">
        <v>14</v>
      </c>
      <c r="N19" s="394">
        <v>60</v>
      </c>
      <c r="O19" s="394">
        <v>130</v>
      </c>
      <c r="P19" s="394">
        <v>1101</v>
      </c>
      <c r="Q19" s="446">
        <v>1305</v>
      </c>
      <c r="R19" s="394">
        <v>162</v>
      </c>
      <c r="S19" s="394">
        <v>304</v>
      </c>
      <c r="T19" s="394"/>
      <c r="U19" s="394"/>
      <c r="V19" s="446"/>
    </row>
    <row r="20" spans="2:22" ht="15" thickBot="1">
      <c r="B20" s="393" t="s">
        <v>102</v>
      </c>
      <c r="C20" s="394">
        <v>-205</v>
      </c>
      <c r="D20" s="394">
        <v>-207</v>
      </c>
      <c r="E20" s="394">
        <v>-246</v>
      </c>
      <c r="F20" s="394">
        <v>-184</v>
      </c>
      <c r="G20" s="446">
        <v>-842</v>
      </c>
      <c r="H20" s="394">
        <v>-219</v>
      </c>
      <c r="I20" s="394">
        <v>-347</v>
      </c>
      <c r="J20" s="394">
        <v>-263</v>
      </c>
      <c r="K20" s="394">
        <v>-299</v>
      </c>
      <c r="L20" s="446">
        <v>-1128</v>
      </c>
      <c r="M20" s="394">
        <v>-290</v>
      </c>
      <c r="N20" s="394">
        <v>-235</v>
      </c>
      <c r="O20" s="394">
        <v>-32</v>
      </c>
      <c r="P20" s="394">
        <v>-165</v>
      </c>
      <c r="Q20" s="446">
        <v>-722</v>
      </c>
      <c r="R20" s="394">
        <v>-316</v>
      </c>
      <c r="S20" s="394">
        <v>-304</v>
      </c>
      <c r="T20" s="394"/>
      <c r="U20" s="394"/>
      <c r="V20" s="446"/>
    </row>
    <row r="21" spans="2:22" ht="13">
      <c r="B21" s="508" t="s">
        <v>623</v>
      </c>
      <c r="C21" s="383">
        <v>2004</v>
      </c>
      <c r="D21" s="383">
        <v>2715</v>
      </c>
      <c r="E21" s="383">
        <v>3094</v>
      </c>
      <c r="F21" s="383">
        <v>1180</v>
      </c>
      <c r="G21" s="443">
        <v>8993.0000000000018</v>
      </c>
      <c r="H21" s="383">
        <v>1103</v>
      </c>
      <c r="I21" s="383">
        <v>5929</v>
      </c>
      <c r="J21" s="383">
        <v>1978</v>
      </c>
      <c r="K21" s="383">
        <v>1829</v>
      </c>
      <c r="L21" s="443">
        <v>10839</v>
      </c>
      <c r="M21" s="383">
        <v>2421</v>
      </c>
      <c r="N21" s="383">
        <v>3086</v>
      </c>
      <c r="O21" s="383">
        <v>4259</v>
      </c>
      <c r="P21" s="383">
        <v>5199</v>
      </c>
      <c r="Q21" s="443">
        <v>14965</v>
      </c>
      <c r="R21" s="383">
        <v>2759</v>
      </c>
      <c r="S21" s="383">
        <v>5344</v>
      </c>
      <c r="T21" s="383"/>
      <c r="U21" s="383"/>
      <c r="V21" s="443"/>
    </row>
    <row r="22" spans="2:22">
      <c r="B22" s="393" t="s">
        <v>104</v>
      </c>
      <c r="C22" s="394">
        <v>1148</v>
      </c>
      <c r="D22" s="394">
        <v>1907</v>
      </c>
      <c r="E22" s="394">
        <v>2052</v>
      </c>
      <c r="F22" s="394">
        <v>857</v>
      </c>
      <c r="G22" s="446">
        <v>5964</v>
      </c>
      <c r="H22" s="394">
        <v>1849</v>
      </c>
      <c r="I22" s="394">
        <v>868</v>
      </c>
      <c r="J22" s="394">
        <v>1171</v>
      </c>
      <c r="K22" s="394">
        <v>1638</v>
      </c>
      <c r="L22" s="446">
        <v>5526</v>
      </c>
      <c r="M22" s="394">
        <v>816</v>
      </c>
      <c r="N22" s="394">
        <v>1633</v>
      </c>
      <c r="O22" s="394">
        <v>2100</v>
      </c>
      <c r="P22" s="394">
        <v>2064</v>
      </c>
      <c r="Q22" s="446">
        <v>6613</v>
      </c>
      <c r="R22" s="394">
        <v>-614</v>
      </c>
      <c r="S22" s="394">
        <v>2914</v>
      </c>
      <c r="T22" s="394"/>
      <c r="U22" s="394"/>
      <c r="V22" s="446"/>
    </row>
    <row r="23" spans="2:22">
      <c r="B23" s="393" t="s">
        <v>105</v>
      </c>
      <c r="C23" s="394">
        <v>145</v>
      </c>
      <c r="D23" s="394">
        <v>297</v>
      </c>
      <c r="E23" s="394">
        <v>416</v>
      </c>
      <c r="F23" s="394">
        <v>78</v>
      </c>
      <c r="G23" s="446">
        <v>936</v>
      </c>
      <c r="H23" s="394">
        <v>-100</v>
      </c>
      <c r="I23" s="394">
        <v>97</v>
      </c>
      <c r="J23" s="394">
        <v>-94</v>
      </c>
      <c r="K23" s="394">
        <v>-5</v>
      </c>
      <c r="L23" s="446">
        <v>-102</v>
      </c>
      <c r="M23" s="394">
        <v>145</v>
      </c>
      <c r="N23" s="394">
        <v>282</v>
      </c>
      <c r="O23" s="394">
        <v>424</v>
      </c>
      <c r="P23" s="394">
        <v>267</v>
      </c>
      <c r="Q23" s="446">
        <v>1118</v>
      </c>
      <c r="R23" s="394">
        <v>207</v>
      </c>
      <c r="S23" s="394">
        <v>1694</v>
      </c>
      <c r="T23" s="394"/>
      <c r="U23" s="394"/>
      <c r="V23" s="446"/>
    </row>
    <row r="24" spans="2:22">
      <c r="B24" s="393" t="s">
        <v>106</v>
      </c>
      <c r="C24" s="394">
        <v>206</v>
      </c>
      <c r="D24" s="394">
        <v>43</v>
      </c>
      <c r="E24" s="394">
        <v>177</v>
      </c>
      <c r="F24" s="394">
        <v>-6</v>
      </c>
      <c r="G24" s="446">
        <v>420</v>
      </c>
      <c r="H24" s="394">
        <v>-753</v>
      </c>
      <c r="I24" s="394">
        <v>348</v>
      </c>
      <c r="J24" s="394">
        <v>-158</v>
      </c>
      <c r="K24" s="394">
        <v>2</v>
      </c>
      <c r="L24" s="446">
        <v>-561</v>
      </c>
      <c r="M24" s="394">
        <v>66</v>
      </c>
      <c r="N24" s="394">
        <v>-66</v>
      </c>
      <c r="O24" s="394">
        <v>128</v>
      </c>
      <c r="P24" s="394">
        <v>186</v>
      </c>
      <c r="Q24" s="446">
        <v>314</v>
      </c>
      <c r="R24" s="394">
        <v>590</v>
      </c>
      <c r="S24" s="394">
        <v>-1114</v>
      </c>
      <c r="T24" s="394"/>
      <c r="U24" s="394"/>
      <c r="V24" s="446"/>
    </row>
    <row r="25" spans="2:22">
      <c r="B25" s="393" t="s">
        <v>586</v>
      </c>
      <c r="C25" s="394">
        <v>0</v>
      </c>
      <c r="D25" s="394">
        <v>0</v>
      </c>
      <c r="E25" s="394">
        <v>0</v>
      </c>
      <c r="F25" s="394">
        <v>0</v>
      </c>
      <c r="G25" s="446">
        <v>0</v>
      </c>
      <c r="H25" s="394">
        <v>0</v>
      </c>
      <c r="I25" s="394">
        <v>260</v>
      </c>
      <c r="J25" s="394">
        <v>484</v>
      </c>
      <c r="K25" s="394">
        <v>516</v>
      </c>
      <c r="L25" s="446">
        <v>1260</v>
      </c>
      <c r="M25" s="394">
        <v>790</v>
      </c>
      <c r="N25" s="394">
        <v>735</v>
      </c>
      <c r="O25" s="394">
        <v>719</v>
      </c>
      <c r="P25" s="394">
        <v>461</v>
      </c>
      <c r="Q25" s="446">
        <v>2705</v>
      </c>
      <c r="R25" s="394">
        <v>1107</v>
      </c>
      <c r="S25" s="394">
        <v>941</v>
      </c>
      <c r="T25" s="394"/>
      <c r="U25" s="394"/>
      <c r="V25" s="446"/>
    </row>
    <row r="26" spans="2:22" ht="13" thickBot="1">
      <c r="B26" s="393" t="s">
        <v>107</v>
      </c>
      <c r="C26" s="394">
        <v>505</v>
      </c>
      <c r="D26" s="394">
        <v>468</v>
      </c>
      <c r="E26" s="394">
        <v>449</v>
      </c>
      <c r="F26" s="394">
        <v>251</v>
      </c>
      <c r="G26" s="446">
        <v>1673</v>
      </c>
      <c r="H26" s="394">
        <v>107</v>
      </c>
      <c r="I26" s="394">
        <v>4356</v>
      </c>
      <c r="J26" s="394">
        <v>575</v>
      </c>
      <c r="K26" s="394">
        <v>-322</v>
      </c>
      <c r="L26" s="446">
        <v>4716</v>
      </c>
      <c r="M26" s="394">
        <v>604</v>
      </c>
      <c r="N26" s="394">
        <v>502</v>
      </c>
      <c r="O26" s="394">
        <v>888</v>
      </c>
      <c r="P26" s="394">
        <v>2221</v>
      </c>
      <c r="Q26" s="446">
        <v>4215</v>
      </c>
      <c r="R26" s="394">
        <v>1469</v>
      </c>
      <c r="S26" s="394">
        <v>909</v>
      </c>
      <c r="T26" s="394"/>
      <c r="U26" s="394"/>
      <c r="V26" s="446"/>
    </row>
    <row r="27" spans="2:22" ht="13.5" thickBot="1">
      <c r="B27" s="381" t="s">
        <v>624</v>
      </c>
      <c r="C27" s="387">
        <v>1829</v>
      </c>
      <c r="D27" s="387">
        <v>2932</v>
      </c>
      <c r="E27" s="387">
        <v>2700</v>
      </c>
      <c r="F27" s="387">
        <v>1401</v>
      </c>
      <c r="G27" s="444">
        <v>8862.0000000000018</v>
      </c>
      <c r="H27" s="387">
        <v>-969</v>
      </c>
      <c r="I27" s="387">
        <v>5463</v>
      </c>
      <c r="J27" s="387">
        <v>2245</v>
      </c>
      <c r="K27" s="387">
        <v>1726</v>
      </c>
      <c r="L27" s="444">
        <v>8465</v>
      </c>
      <c r="M27" s="387">
        <v>3563</v>
      </c>
      <c r="N27" s="387">
        <v>4049</v>
      </c>
      <c r="O27" s="387">
        <v>5149</v>
      </c>
      <c r="P27" s="387">
        <v>6450</v>
      </c>
      <c r="Q27" s="444">
        <v>19211</v>
      </c>
      <c r="R27" s="387">
        <v>4933</v>
      </c>
      <c r="S27" s="387">
        <v>6665</v>
      </c>
      <c r="T27" s="387"/>
      <c r="U27" s="387"/>
      <c r="V27" s="444"/>
    </row>
    <row r="28" spans="2:22" ht="13">
      <c r="B28" s="398" t="s">
        <v>109</v>
      </c>
      <c r="C28" s="383">
        <v>833</v>
      </c>
      <c r="D28" s="383">
        <v>846</v>
      </c>
      <c r="E28" s="383">
        <v>893</v>
      </c>
      <c r="F28" s="383">
        <v>925</v>
      </c>
      <c r="G28" s="443">
        <v>3497</v>
      </c>
      <c r="H28" s="383">
        <v>935</v>
      </c>
      <c r="I28" s="383">
        <v>1128</v>
      </c>
      <c r="J28" s="383">
        <v>1188</v>
      </c>
      <c r="K28" s="383">
        <v>1306</v>
      </c>
      <c r="L28" s="443">
        <v>4557</v>
      </c>
      <c r="M28" s="383">
        <v>1311</v>
      </c>
      <c r="N28" s="383">
        <v>1294</v>
      </c>
      <c r="O28" s="383">
        <v>1328</v>
      </c>
      <c r="P28" s="383">
        <v>1408</v>
      </c>
      <c r="Q28" s="443">
        <v>5341</v>
      </c>
      <c r="R28" s="383">
        <v>1400</v>
      </c>
      <c r="S28" s="383">
        <v>1447</v>
      </c>
      <c r="T28" s="383"/>
      <c r="U28" s="383"/>
      <c r="V28" s="443"/>
    </row>
    <row r="29" spans="2:22">
      <c r="B29" s="389" t="s">
        <v>587</v>
      </c>
      <c r="C29" s="394">
        <v>273</v>
      </c>
      <c r="D29" s="394">
        <v>285</v>
      </c>
      <c r="E29" s="394">
        <v>282</v>
      </c>
      <c r="F29" s="394">
        <v>295</v>
      </c>
      <c r="G29" s="446">
        <v>1135</v>
      </c>
      <c r="H29" s="394">
        <v>280</v>
      </c>
      <c r="I29" s="394">
        <v>290</v>
      </c>
      <c r="J29" s="394">
        <v>285</v>
      </c>
      <c r="K29" s="394">
        <v>332</v>
      </c>
      <c r="L29" s="446">
        <v>1187</v>
      </c>
      <c r="M29" s="394">
        <v>329</v>
      </c>
      <c r="N29" s="394">
        <v>332</v>
      </c>
      <c r="O29" s="394">
        <v>338</v>
      </c>
      <c r="P29" s="394">
        <v>368</v>
      </c>
      <c r="Q29" s="446">
        <v>1367</v>
      </c>
      <c r="R29" s="394">
        <v>366</v>
      </c>
      <c r="S29" s="394">
        <v>367</v>
      </c>
      <c r="T29" s="394"/>
      <c r="U29" s="394"/>
      <c r="V29" s="446"/>
    </row>
    <row r="30" spans="2:22">
      <c r="B30" s="393" t="s">
        <v>589</v>
      </c>
      <c r="C30" s="394">
        <v>193</v>
      </c>
      <c r="D30" s="394">
        <v>198</v>
      </c>
      <c r="E30" s="394">
        <v>205</v>
      </c>
      <c r="F30" s="394">
        <v>213</v>
      </c>
      <c r="G30" s="446">
        <v>809.00000000000182</v>
      </c>
      <c r="H30" s="394">
        <v>227</v>
      </c>
      <c r="I30" s="394">
        <v>231</v>
      </c>
      <c r="J30" s="394">
        <v>224</v>
      </c>
      <c r="K30" s="394">
        <v>232</v>
      </c>
      <c r="L30" s="446">
        <v>914</v>
      </c>
      <c r="M30" s="394">
        <v>249</v>
      </c>
      <c r="N30" s="394">
        <v>233</v>
      </c>
      <c r="O30" s="394">
        <v>241</v>
      </c>
      <c r="P30" s="394">
        <v>306</v>
      </c>
      <c r="Q30" s="446">
        <v>1029</v>
      </c>
      <c r="R30" s="394">
        <v>269</v>
      </c>
      <c r="S30" s="394">
        <v>273</v>
      </c>
      <c r="T30" s="394"/>
      <c r="U30" s="394"/>
      <c r="V30" s="446"/>
    </row>
    <row r="31" spans="2:22">
      <c r="B31" s="393" t="s">
        <v>588</v>
      </c>
      <c r="C31" s="394">
        <v>105</v>
      </c>
      <c r="D31" s="394">
        <v>106</v>
      </c>
      <c r="E31" s="394">
        <v>108</v>
      </c>
      <c r="F31" s="394">
        <v>117</v>
      </c>
      <c r="G31" s="446">
        <v>436</v>
      </c>
      <c r="H31" s="394">
        <v>117</v>
      </c>
      <c r="I31" s="394">
        <v>297</v>
      </c>
      <c r="J31" s="394">
        <v>377</v>
      </c>
      <c r="K31" s="394">
        <v>389</v>
      </c>
      <c r="L31" s="446">
        <v>1180</v>
      </c>
      <c r="M31" s="394">
        <v>395</v>
      </c>
      <c r="N31" s="394">
        <v>380</v>
      </c>
      <c r="O31" s="394">
        <v>398</v>
      </c>
      <c r="P31" s="394">
        <v>415</v>
      </c>
      <c r="Q31" s="446">
        <v>1588</v>
      </c>
      <c r="R31" s="394">
        <v>410</v>
      </c>
      <c r="S31" s="394">
        <v>418</v>
      </c>
      <c r="T31" s="394"/>
      <c r="U31" s="394"/>
      <c r="V31" s="446"/>
    </row>
    <row r="32" spans="2:22">
      <c r="B32" s="393" t="s">
        <v>100</v>
      </c>
      <c r="C32" s="394">
        <v>157</v>
      </c>
      <c r="D32" s="394">
        <v>153</v>
      </c>
      <c r="E32" s="394">
        <v>158</v>
      </c>
      <c r="F32" s="394">
        <v>162</v>
      </c>
      <c r="G32" s="446">
        <v>630</v>
      </c>
      <c r="H32" s="394">
        <v>167</v>
      </c>
      <c r="I32" s="394">
        <v>184</v>
      </c>
      <c r="J32" s="394">
        <v>176</v>
      </c>
      <c r="K32" s="394">
        <v>193</v>
      </c>
      <c r="L32" s="446">
        <v>720</v>
      </c>
      <c r="M32" s="394">
        <v>206</v>
      </c>
      <c r="N32" s="394">
        <v>199</v>
      </c>
      <c r="O32" s="394">
        <v>203</v>
      </c>
      <c r="P32" s="394">
        <v>197</v>
      </c>
      <c r="Q32" s="446">
        <v>805</v>
      </c>
      <c r="R32" s="394">
        <v>206</v>
      </c>
      <c r="S32" s="394">
        <v>210</v>
      </c>
      <c r="T32" s="394"/>
      <c r="U32" s="394"/>
      <c r="V32" s="446"/>
    </row>
    <row r="33" spans="2:22">
      <c r="B33" s="393" t="s">
        <v>101</v>
      </c>
      <c r="C33" s="394">
        <v>70</v>
      </c>
      <c r="D33" s="394">
        <v>66</v>
      </c>
      <c r="E33" s="394">
        <v>100</v>
      </c>
      <c r="F33" s="394">
        <v>83</v>
      </c>
      <c r="G33" s="446">
        <v>319</v>
      </c>
      <c r="H33" s="394">
        <v>94</v>
      </c>
      <c r="I33" s="394">
        <v>78</v>
      </c>
      <c r="J33" s="394">
        <v>72</v>
      </c>
      <c r="K33" s="394">
        <v>106</v>
      </c>
      <c r="L33" s="446">
        <v>350</v>
      </c>
      <c r="M33" s="394">
        <v>75</v>
      </c>
      <c r="N33" s="394">
        <v>82</v>
      </c>
      <c r="O33" s="394">
        <v>80</v>
      </c>
      <c r="P33" s="394">
        <v>23</v>
      </c>
      <c r="Q33" s="446">
        <v>260</v>
      </c>
      <c r="R33" s="394">
        <v>70</v>
      </c>
      <c r="S33" s="394">
        <v>105</v>
      </c>
      <c r="T33" s="394"/>
      <c r="U33" s="394"/>
      <c r="V33" s="446"/>
    </row>
    <row r="34" spans="2:22" ht="15" thickBot="1">
      <c r="B34" s="393" t="s">
        <v>102</v>
      </c>
      <c r="C34" s="394">
        <v>35</v>
      </c>
      <c r="D34" s="394">
        <v>38</v>
      </c>
      <c r="E34" s="394">
        <v>40</v>
      </c>
      <c r="F34" s="394">
        <v>55</v>
      </c>
      <c r="G34" s="446">
        <v>168</v>
      </c>
      <c r="H34" s="394">
        <v>50</v>
      </c>
      <c r="I34" s="394">
        <v>48</v>
      </c>
      <c r="J34" s="394">
        <v>54</v>
      </c>
      <c r="K34" s="394">
        <v>54</v>
      </c>
      <c r="L34" s="446">
        <v>206</v>
      </c>
      <c r="M34" s="394">
        <v>57</v>
      </c>
      <c r="N34" s="394">
        <v>68</v>
      </c>
      <c r="O34" s="394">
        <v>68</v>
      </c>
      <c r="P34" s="394">
        <v>99</v>
      </c>
      <c r="Q34" s="446">
        <v>292</v>
      </c>
      <c r="R34" s="394">
        <v>79</v>
      </c>
      <c r="S34" s="394">
        <v>74</v>
      </c>
      <c r="T34" s="394"/>
      <c r="U34" s="394"/>
      <c r="V34" s="446"/>
    </row>
    <row r="35" spans="2:22" ht="13">
      <c r="B35" s="398" t="s">
        <v>625</v>
      </c>
      <c r="C35" s="383">
        <v>1171</v>
      </c>
      <c r="D35" s="383">
        <v>1869</v>
      </c>
      <c r="E35" s="383">
        <v>2201</v>
      </c>
      <c r="F35" s="383">
        <v>255</v>
      </c>
      <c r="G35" s="443">
        <v>5496</v>
      </c>
      <c r="H35" s="383">
        <v>168</v>
      </c>
      <c r="I35" s="383">
        <v>4801</v>
      </c>
      <c r="J35" s="383">
        <v>790</v>
      </c>
      <c r="K35" s="383">
        <v>523</v>
      </c>
      <c r="L35" s="443">
        <v>6282</v>
      </c>
      <c r="M35" s="383">
        <v>1110</v>
      </c>
      <c r="N35" s="383">
        <v>1792</v>
      </c>
      <c r="O35" s="383">
        <v>2931</v>
      </c>
      <c r="P35" s="383">
        <v>3791</v>
      </c>
      <c r="Q35" s="443">
        <v>9624</v>
      </c>
      <c r="R35" s="383">
        <v>1359</v>
      </c>
      <c r="S35" s="383">
        <v>3897</v>
      </c>
      <c r="T35" s="383"/>
      <c r="U35" s="383"/>
      <c r="V35" s="443"/>
    </row>
    <row r="36" spans="2:22">
      <c r="B36" s="389" t="s">
        <v>587</v>
      </c>
      <c r="C36" s="394">
        <v>226</v>
      </c>
      <c r="D36" s="394">
        <v>565</v>
      </c>
      <c r="E36" s="394">
        <v>885</v>
      </c>
      <c r="F36" s="394">
        <v>-29</v>
      </c>
      <c r="G36" s="446">
        <v>1647</v>
      </c>
      <c r="H36" s="394">
        <v>-637</v>
      </c>
      <c r="I36" s="394">
        <v>320</v>
      </c>
      <c r="J36" s="394">
        <v>-653</v>
      </c>
      <c r="K36" s="394">
        <v>-339</v>
      </c>
      <c r="L36" s="446">
        <v>-1309</v>
      </c>
      <c r="M36" s="394">
        <v>-309</v>
      </c>
      <c r="N36" s="394">
        <v>-69</v>
      </c>
      <c r="O36" s="394">
        <v>820</v>
      </c>
      <c r="P36" s="394">
        <v>1795</v>
      </c>
      <c r="Q36" s="446">
        <v>2237</v>
      </c>
      <c r="R36" s="394">
        <v>509</v>
      </c>
      <c r="S36" s="394">
        <v>1478</v>
      </c>
      <c r="T36" s="394"/>
      <c r="U36" s="394"/>
      <c r="V36" s="446"/>
    </row>
    <row r="37" spans="2:22">
      <c r="B37" s="393" t="s">
        <v>589</v>
      </c>
      <c r="C37" s="394">
        <v>508</v>
      </c>
      <c r="D37" s="394">
        <v>505</v>
      </c>
      <c r="E37" s="394">
        <v>507</v>
      </c>
      <c r="F37" s="394">
        <v>-64</v>
      </c>
      <c r="G37" s="446">
        <v>1456</v>
      </c>
      <c r="H37" s="394">
        <v>539</v>
      </c>
      <c r="I37" s="394">
        <v>20</v>
      </c>
      <c r="J37" s="394">
        <v>277</v>
      </c>
      <c r="K37" s="394">
        <v>549</v>
      </c>
      <c r="L37" s="446">
        <v>1385</v>
      </c>
      <c r="M37" s="394">
        <v>623</v>
      </c>
      <c r="N37" s="394">
        <v>788</v>
      </c>
      <c r="O37" s="394">
        <v>772</v>
      </c>
      <c r="P37" s="394">
        <v>1113</v>
      </c>
      <c r="Q37" s="446">
        <v>3296</v>
      </c>
      <c r="R37" s="394">
        <v>182</v>
      </c>
      <c r="S37" s="394">
        <v>1370</v>
      </c>
      <c r="T37" s="394"/>
      <c r="U37" s="394"/>
      <c r="V37" s="446"/>
    </row>
    <row r="38" spans="2:22">
      <c r="B38" s="393" t="s">
        <v>588</v>
      </c>
      <c r="C38" s="394">
        <v>133</v>
      </c>
      <c r="D38" s="394">
        <v>326</v>
      </c>
      <c r="E38" s="394">
        <v>406</v>
      </c>
      <c r="F38" s="394">
        <v>262</v>
      </c>
      <c r="G38" s="446">
        <v>1127</v>
      </c>
      <c r="H38" s="394">
        <v>371</v>
      </c>
      <c r="I38" s="394">
        <v>4522</v>
      </c>
      <c r="J38" s="394">
        <v>644</v>
      </c>
      <c r="K38" s="394">
        <v>980</v>
      </c>
      <c r="L38" s="446">
        <v>6517</v>
      </c>
      <c r="M38" s="394">
        <v>864</v>
      </c>
      <c r="N38" s="394">
        <v>773</v>
      </c>
      <c r="O38" s="394">
        <v>646</v>
      </c>
      <c r="P38" s="394">
        <v>-268</v>
      </c>
      <c r="Q38" s="446">
        <v>2015</v>
      </c>
      <c r="R38" s="394">
        <v>594</v>
      </c>
      <c r="S38" s="394">
        <v>743</v>
      </c>
      <c r="T38" s="394"/>
      <c r="U38" s="394"/>
      <c r="V38" s="446"/>
    </row>
    <row r="39" spans="2:22">
      <c r="B39" s="393" t="s">
        <v>100</v>
      </c>
      <c r="C39" s="394">
        <v>521</v>
      </c>
      <c r="D39" s="394">
        <v>702</v>
      </c>
      <c r="E39" s="394">
        <v>766</v>
      </c>
      <c r="F39" s="394">
        <v>442</v>
      </c>
      <c r="G39" s="446">
        <v>2431</v>
      </c>
      <c r="H39" s="394">
        <v>535</v>
      </c>
      <c r="I39" s="394">
        <v>535</v>
      </c>
      <c r="J39" s="394">
        <v>857</v>
      </c>
      <c r="K39" s="394">
        <v>546</v>
      </c>
      <c r="L39" s="446">
        <v>2473</v>
      </c>
      <c r="M39" s="394">
        <v>340</v>
      </c>
      <c r="N39" s="394">
        <v>625</v>
      </c>
      <c r="O39" s="394">
        <v>743</v>
      </c>
      <c r="P39" s="394">
        <v>337</v>
      </c>
      <c r="Q39" s="446">
        <v>2045</v>
      </c>
      <c r="R39" s="394">
        <v>377</v>
      </c>
      <c r="S39" s="394">
        <v>485</v>
      </c>
      <c r="T39" s="394"/>
      <c r="U39" s="394"/>
      <c r="V39" s="446"/>
    </row>
    <row r="40" spans="2:22">
      <c r="B40" s="393" t="s">
        <v>101</v>
      </c>
      <c r="C40" s="394">
        <v>23</v>
      </c>
      <c r="D40" s="394">
        <v>16</v>
      </c>
      <c r="E40" s="394">
        <v>-77</v>
      </c>
      <c r="F40" s="394">
        <v>-117</v>
      </c>
      <c r="G40" s="446">
        <v>-155</v>
      </c>
      <c r="H40" s="394">
        <v>-371</v>
      </c>
      <c r="I40" s="394">
        <v>-201</v>
      </c>
      <c r="J40" s="394">
        <v>-18</v>
      </c>
      <c r="K40" s="394">
        <v>-860</v>
      </c>
      <c r="L40" s="446">
        <v>-1450</v>
      </c>
      <c r="M40" s="394">
        <v>-61</v>
      </c>
      <c r="N40" s="394">
        <v>-22</v>
      </c>
      <c r="O40" s="394">
        <v>50</v>
      </c>
      <c r="P40" s="394">
        <v>1078</v>
      </c>
      <c r="Q40" s="446">
        <v>1045</v>
      </c>
      <c r="R40" s="394">
        <v>92</v>
      </c>
      <c r="S40" s="394">
        <v>199</v>
      </c>
      <c r="T40" s="394"/>
      <c r="U40" s="394"/>
      <c r="V40" s="446"/>
    </row>
    <row r="41" spans="2:22" ht="14.5">
      <c r="B41" s="393" t="s">
        <v>102</v>
      </c>
      <c r="C41" s="394">
        <v>-240</v>
      </c>
      <c r="D41" s="394">
        <v>-245</v>
      </c>
      <c r="E41" s="394">
        <v>-286</v>
      </c>
      <c r="F41" s="394">
        <v>-239</v>
      </c>
      <c r="G41" s="446">
        <v>-1010</v>
      </c>
      <c r="H41" s="394">
        <v>-269</v>
      </c>
      <c r="I41" s="394">
        <v>-395</v>
      </c>
      <c r="J41" s="394">
        <v>-317</v>
      </c>
      <c r="K41" s="394">
        <v>-353</v>
      </c>
      <c r="L41" s="446">
        <v>-1334</v>
      </c>
      <c r="M41" s="394">
        <v>-347</v>
      </c>
      <c r="N41" s="394">
        <v>-303</v>
      </c>
      <c r="O41" s="394">
        <v>-100</v>
      </c>
      <c r="P41" s="394">
        <v>-264</v>
      </c>
      <c r="Q41" s="446">
        <v>-1014</v>
      </c>
      <c r="R41" s="394">
        <v>-395</v>
      </c>
      <c r="S41" s="394">
        <v>-378</v>
      </c>
      <c r="T41" s="394"/>
      <c r="U41" s="394"/>
      <c r="V41" s="446"/>
    </row>
    <row r="42" spans="2:22" ht="13.5" thickBot="1">
      <c r="B42" s="402" t="s">
        <v>626</v>
      </c>
      <c r="C42" s="404">
        <v>996</v>
      </c>
      <c r="D42" s="404">
        <v>2086</v>
      </c>
      <c r="E42" s="404">
        <v>1807</v>
      </c>
      <c r="F42" s="404">
        <v>476</v>
      </c>
      <c r="G42" s="447">
        <v>5365.0000000000018</v>
      </c>
      <c r="H42" s="404">
        <v>-1904</v>
      </c>
      <c r="I42" s="404">
        <v>4335</v>
      </c>
      <c r="J42" s="404">
        <v>1057</v>
      </c>
      <c r="K42" s="404">
        <v>420</v>
      </c>
      <c r="L42" s="447">
        <v>3908</v>
      </c>
      <c r="M42" s="404">
        <v>2252</v>
      </c>
      <c r="N42" s="404">
        <v>2755</v>
      </c>
      <c r="O42" s="404">
        <v>3821</v>
      </c>
      <c r="P42" s="404">
        <v>5042</v>
      </c>
      <c r="Q42" s="447">
        <v>13870</v>
      </c>
      <c r="R42" s="404">
        <v>3533</v>
      </c>
      <c r="S42" s="404">
        <v>5218</v>
      </c>
      <c r="T42" s="404"/>
      <c r="U42" s="404"/>
      <c r="V42" s="447"/>
    </row>
    <row r="43" spans="2:22" ht="13">
      <c r="B43" s="406" t="s">
        <v>112</v>
      </c>
      <c r="C43" s="387">
        <v>849</v>
      </c>
      <c r="D43" s="387">
        <v>1601</v>
      </c>
      <c r="E43" s="387">
        <v>1266</v>
      </c>
      <c r="F43" s="387">
        <v>582</v>
      </c>
      <c r="G43" s="444">
        <v>4298</v>
      </c>
      <c r="H43" s="387">
        <v>-2245</v>
      </c>
      <c r="I43" s="387">
        <v>4368</v>
      </c>
      <c r="J43" s="387">
        <v>677</v>
      </c>
      <c r="K43" s="387">
        <v>25</v>
      </c>
      <c r="L43" s="444">
        <v>2825</v>
      </c>
      <c r="M43" s="387">
        <v>1872</v>
      </c>
      <c r="N43" s="387">
        <v>2244</v>
      </c>
      <c r="O43" s="387">
        <v>2928</v>
      </c>
      <c r="P43" s="387">
        <v>4144</v>
      </c>
      <c r="Q43" s="444">
        <v>11188</v>
      </c>
      <c r="R43" s="387">
        <v>2845</v>
      </c>
      <c r="S43" s="387">
        <v>3683</v>
      </c>
      <c r="T43" s="387"/>
      <c r="U43" s="387"/>
      <c r="V43" s="444"/>
    </row>
    <row r="44" spans="2:22" ht="13" thickBot="1">
      <c r="B44" s="407" t="s">
        <v>113</v>
      </c>
      <c r="C44" s="397">
        <v>849</v>
      </c>
      <c r="D44" s="397">
        <v>1602</v>
      </c>
      <c r="E44" s="397">
        <v>1266</v>
      </c>
      <c r="F44" s="397">
        <v>583</v>
      </c>
      <c r="G44" s="448">
        <v>4300</v>
      </c>
      <c r="H44" s="397">
        <v>-2244</v>
      </c>
      <c r="I44" s="397">
        <v>4350</v>
      </c>
      <c r="J44" s="397">
        <v>651</v>
      </c>
      <c r="K44" s="397">
        <v>-2</v>
      </c>
      <c r="L44" s="448">
        <v>2755</v>
      </c>
      <c r="M44" s="397">
        <v>1845</v>
      </c>
      <c r="N44" s="397">
        <v>2227</v>
      </c>
      <c r="O44" s="397">
        <v>2909</v>
      </c>
      <c r="P44" s="397">
        <v>4141</v>
      </c>
      <c r="Q44" s="448">
        <v>11122</v>
      </c>
      <c r="R44" s="397">
        <v>2770</v>
      </c>
      <c r="S44" s="397">
        <v>3612</v>
      </c>
      <c r="T44" s="397"/>
      <c r="U44" s="397"/>
      <c r="V44" s="448"/>
    </row>
    <row r="45" spans="2:22" ht="13">
      <c r="B45" s="409" t="s">
        <v>114</v>
      </c>
      <c r="C45" s="411">
        <v>68983</v>
      </c>
      <c r="D45" s="411">
        <v>70770</v>
      </c>
      <c r="E45" s="411">
        <v>71551</v>
      </c>
      <c r="F45" s="411">
        <v>71202</v>
      </c>
      <c r="G45" s="449">
        <v>71202</v>
      </c>
      <c r="H45" s="411">
        <v>68361</v>
      </c>
      <c r="I45" s="411">
        <v>82508</v>
      </c>
      <c r="J45" s="411">
        <v>82227</v>
      </c>
      <c r="K45" s="411">
        <v>84048</v>
      </c>
      <c r="L45" s="449">
        <v>84048</v>
      </c>
      <c r="M45" s="411">
        <v>92120</v>
      </c>
      <c r="N45" s="411">
        <v>95964</v>
      </c>
      <c r="O45" s="411">
        <v>101341</v>
      </c>
      <c r="P45" s="411">
        <v>106754</v>
      </c>
      <c r="Q45" s="449">
        <v>106754</v>
      </c>
      <c r="R45" s="411">
        <v>123006</v>
      </c>
      <c r="S45" s="411">
        <v>122140</v>
      </c>
      <c r="T45" s="411"/>
      <c r="U45" s="411"/>
      <c r="V45" s="449"/>
    </row>
    <row r="46" spans="2:22" ht="13">
      <c r="B46" s="409" t="s">
        <v>115</v>
      </c>
      <c r="C46" s="411">
        <v>36425</v>
      </c>
      <c r="D46" s="411">
        <v>36641</v>
      </c>
      <c r="E46" s="411">
        <v>38227</v>
      </c>
      <c r="F46" s="411">
        <v>38607</v>
      </c>
      <c r="G46" s="449">
        <v>38607</v>
      </c>
      <c r="H46" s="411">
        <v>36332</v>
      </c>
      <c r="I46" s="411">
        <v>41897</v>
      </c>
      <c r="J46" s="411">
        <v>42264</v>
      </c>
      <c r="K46" s="411">
        <v>42389</v>
      </c>
      <c r="L46" s="449">
        <v>42389</v>
      </c>
      <c r="M46" s="411">
        <v>44395</v>
      </c>
      <c r="N46" s="411">
        <v>45420</v>
      </c>
      <c r="O46" s="411">
        <v>48317</v>
      </c>
      <c r="P46" s="411">
        <v>52578</v>
      </c>
      <c r="Q46" s="449">
        <v>52578</v>
      </c>
      <c r="R46" s="411">
        <v>55561</v>
      </c>
      <c r="S46" s="411">
        <v>58108</v>
      </c>
      <c r="T46" s="411"/>
      <c r="U46" s="411"/>
      <c r="V46" s="449"/>
    </row>
    <row r="47" spans="2:22" ht="13.5" thickBot="1">
      <c r="B47" s="412" t="s">
        <v>116</v>
      </c>
      <c r="C47" s="414">
        <v>5051</v>
      </c>
      <c r="D47" s="414">
        <v>2417</v>
      </c>
      <c r="E47" s="414">
        <v>1969</v>
      </c>
      <c r="F47" s="414">
        <v>2448</v>
      </c>
      <c r="G47" s="450">
        <v>2448</v>
      </c>
      <c r="H47" s="414">
        <v>4181</v>
      </c>
      <c r="I47" s="414">
        <v>10870</v>
      </c>
      <c r="J47" s="414">
        <v>11864</v>
      </c>
      <c r="K47" s="414">
        <v>13120</v>
      </c>
      <c r="L47" s="450">
        <v>13120</v>
      </c>
      <c r="M47" s="414">
        <v>13468</v>
      </c>
      <c r="N47" s="414">
        <v>11534</v>
      </c>
      <c r="O47" s="414">
        <v>11369</v>
      </c>
      <c r="P47" s="414">
        <v>12275</v>
      </c>
      <c r="Q47" s="450">
        <v>12275</v>
      </c>
      <c r="R47" s="414">
        <v>15588</v>
      </c>
      <c r="S47" s="414">
        <v>11627</v>
      </c>
      <c r="T47" s="414"/>
      <c r="U47" s="414"/>
      <c r="V47" s="450"/>
    </row>
    <row r="48" spans="2:22" ht="13">
      <c r="B48" s="409" t="s">
        <v>117</v>
      </c>
      <c r="C48" s="411">
        <v>1191</v>
      </c>
      <c r="D48" s="411">
        <v>3494</v>
      </c>
      <c r="E48" s="411">
        <v>3431</v>
      </c>
      <c r="F48" s="411">
        <v>1203</v>
      </c>
      <c r="G48" s="449">
        <v>9319</v>
      </c>
      <c r="H48" s="411">
        <v>530</v>
      </c>
      <c r="I48" s="411">
        <v>3342</v>
      </c>
      <c r="J48" s="411">
        <v>2114</v>
      </c>
      <c r="K48" s="411">
        <v>1261</v>
      </c>
      <c r="L48" s="449">
        <v>7247</v>
      </c>
      <c r="M48" s="411">
        <v>3858</v>
      </c>
      <c r="N48" s="411">
        <v>5117</v>
      </c>
      <c r="O48" s="411">
        <v>4285</v>
      </c>
      <c r="P48" s="411">
        <v>35</v>
      </c>
      <c r="Q48" s="449">
        <v>13295</v>
      </c>
      <c r="R48" s="411">
        <v>1803</v>
      </c>
      <c r="S48" s="411">
        <v>8952</v>
      </c>
      <c r="T48" s="411"/>
      <c r="U48" s="411"/>
      <c r="V48" s="449"/>
    </row>
    <row r="49" spans="2:22" ht="13">
      <c r="B49" s="409" t="s">
        <v>118</v>
      </c>
      <c r="C49" s="411">
        <v>-666</v>
      </c>
      <c r="D49" s="411">
        <v>-675</v>
      </c>
      <c r="E49" s="411">
        <v>-1032</v>
      </c>
      <c r="F49" s="411">
        <v>-1621</v>
      </c>
      <c r="G49" s="449">
        <v>-3994</v>
      </c>
      <c r="H49" s="411">
        <v>-1527</v>
      </c>
      <c r="I49" s="411">
        <v>-2569</v>
      </c>
      <c r="J49" s="411">
        <v>-2326</v>
      </c>
      <c r="K49" s="411">
        <v>-2073</v>
      </c>
      <c r="L49" s="449">
        <v>-8495</v>
      </c>
      <c r="M49" s="411">
        <v>-3746</v>
      </c>
      <c r="N49" s="411">
        <v>-2875</v>
      </c>
      <c r="O49" s="411">
        <v>-2207</v>
      </c>
      <c r="P49" s="411">
        <v>-911</v>
      </c>
      <c r="Q49" s="449">
        <v>-9739</v>
      </c>
      <c r="R49" s="411">
        <v>-4655</v>
      </c>
      <c r="S49" s="411">
        <v>-4581</v>
      </c>
      <c r="T49" s="411"/>
      <c r="U49" s="411"/>
      <c r="V49" s="449"/>
    </row>
    <row r="50" spans="2:22" ht="13.5" thickBot="1">
      <c r="B50" s="409" t="s">
        <v>548</v>
      </c>
      <c r="C50" s="411">
        <v>749</v>
      </c>
      <c r="D50" s="411">
        <v>994</v>
      </c>
      <c r="E50" s="411">
        <v>1319</v>
      </c>
      <c r="F50" s="411">
        <v>2395</v>
      </c>
      <c r="G50" s="449">
        <v>5457</v>
      </c>
      <c r="H50" s="411">
        <v>1244</v>
      </c>
      <c r="I50" s="411">
        <v>2184</v>
      </c>
      <c r="J50" s="411">
        <v>2031</v>
      </c>
      <c r="K50" s="411">
        <v>3533</v>
      </c>
      <c r="L50" s="449">
        <v>8992</v>
      </c>
      <c r="M50" s="411">
        <v>1773</v>
      </c>
      <c r="N50" s="411">
        <v>2395</v>
      </c>
      <c r="O50" s="411">
        <v>2481</v>
      </c>
      <c r="P50" s="411">
        <v>3241</v>
      </c>
      <c r="Q50" s="449">
        <v>9890</v>
      </c>
      <c r="R50" s="411">
        <v>3044</v>
      </c>
      <c r="S50" s="411">
        <v>3224</v>
      </c>
      <c r="T50" s="411"/>
      <c r="U50" s="411"/>
      <c r="V50" s="449"/>
    </row>
    <row r="51" spans="2:22" ht="15">
      <c r="B51" s="406" t="s">
        <v>119</v>
      </c>
      <c r="C51" s="416">
        <v>12.7</v>
      </c>
      <c r="D51" s="416">
        <v>12.3</v>
      </c>
      <c r="E51" s="416">
        <v>11.2</v>
      </c>
      <c r="F51" s="416">
        <v>11.1</v>
      </c>
      <c r="G51" s="451">
        <v>11.1</v>
      </c>
      <c r="H51" s="416">
        <v>6.3</v>
      </c>
      <c r="I51" s="416">
        <v>10.5</v>
      </c>
      <c r="J51" s="416">
        <v>8.3000000000000007</v>
      </c>
      <c r="K51" s="416">
        <v>9.1</v>
      </c>
      <c r="L51" s="451">
        <v>9.1</v>
      </c>
      <c r="M51" s="416">
        <v>14.2</v>
      </c>
      <c r="N51" s="416">
        <v>11</v>
      </c>
      <c r="O51" s="416">
        <v>14.7</v>
      </c>
      <c r="P51" s="416">
        <v>17.899999999999999</v>
      </c>
      <c r="Q51" s="451">
        <v>17.899999999999999</v>
      </c>
      <c r="R51" s="416">
        <v>18.7</v>
      </c>
      <c r="S51" s="416">
        <v>24.6</v>
      </c>
      <c r="T51" s="416"/>
      <c r="U51" s="416"/>
      <c r="V51" s="451"/>
    </row>
    <row r="52" spans="2:22" ht="15">
      <c r="B52" s="418" t="s">
        <v>120</v>
      </c>
      <c r="C52" s="419">
        <v>11.6</v>
      </c>
      <c r="D52" s="419">
        <v>12.6</v>
      </c>
      <c r="E52" s="419">
        <v>13.6</v>
      </c>
      <c r="F52" s="419">
        <v>11.3</v>
      </c>
      <c r="G52" s="452">
        <v>11.3</v>
      </c>
      <c r="H52" s="419">
        <v>10.3</v>
      </c>
      <c r="I52" s="419">
        <v>15.6</v>
      </c>
      <c r="J52" s="419">
        <v>11.9</v>
      </c>
      <c r="K52" s="419">
        <v>13.1</v>
      </c>
      <c r="L52" s="452">
        <v>13.1</v>
      </c>
      <c r="M52" s="419">
        <v>12.9</v>
      </c>
      <c r="N52" s="419">
        <v>7.7</v>
      </c>
      <c r="O52" s="419">
        <v>10.5</v>
      </c>
      <c r="P52" s="419">
        <v>12.1</v>
      </c>
      <c r="Q52" s="452">
        <v>12.1</v>
      </c>
      <c r="R52" s="419">
        <v>11.8</v>
      </c>
      <c r="S52" s="419">
        <v>17.5</v>
      </c>
      <c r="T52" s="419"/>
      <c r="U52" s="419"/>
      <c r="V52" s="452"/>
    </row>
    <row r="53" spans="2:22" ht="15">
      <c r="B53" s="421" t="s">
        <v>121</v>
      </c>
      <c r="C53" s="422">
        <v>13.9</v>
      </c>
      <c r="D53" s="422">
        <v>6.6</v>
      </c>
      <c r="E53" s="422">
        <v>5.2</v>
      </c>
      <c r="F53" s="422">
        <v>6.3</v>
      </c>
      <c r="G53" s="453">
        <v>6.3</v>
      </c>
      <c r="H53" s="422">
        <v>11.5</v>
      </c>
      <c r="I53" s="422">
        <v>25.9</v>
      </c>
      <c r="J53" s="422">
        <v>28.1</v>
      </c>
      <c r="K53" s="422">
        <v>31</v>
      </c>
      <c r="L53" s="453">
        <v>31</v>
      </c>
      <c r="M53" s="422">
        <v>30.3</v>
      </c>
      <c r="N53" s="422">
        <v>25.4</v>
      </c>
      <c r="O53" s="422">
        <v>23.5</v>
      </c>
      <c r="P53" s="422">
        <v>23.3</v>
      </c>
      <c r="Q53" s="453">
        <v>23.3</v>
      </c>
      <c r="R53" s="422">
        <v>28.1</v>
      </c>
      <c r="S53" s="422">
        <v>20</v>
      </c>
      <c r="T53" s="422"/>
      <c r="U53" s="422"/>
      <c r="V53" s="453"/>
    </row>
    <row r="54" spans="2:22" ht="28">
      <c r="B54" s="409" t="s">
        <v>122</v>
      </c>
      <c r="C54" s="425" t="s">
        <v>444</v>
      </c>
      <c r="D54" s="425">
        <v>0.28000000000000003</v>
      </c>
      <c r="E54" s="425" t="s">
        <v>444</v>
      </c>
      <c r="F54" s="425">
        <v>0.28000000000000003</v>
      </c>
      <c r="G54" s="454">
        <v>0.28000000000000003</v>
      </c>
      <c r="H54" s="425" t="s">
        <v>444</v>
      </c>
      <c r="I54" s="425">
        <v>0.83</v>
      </c>
      <c r="J54" s="425" t="s">
        <v>444</v>
      </c>
      <c r="K54" s="425">
        <v>1.02</v>
      </c>
      <c r="L54" s="454">
        <v>1.02</v>
      </c>
      <c r="M54" s="425" t="s">
        <v>444</v>
      </c>
      <c r="N54" s="425">
        <v>1.07</v>
      </c>
      <c r="O54" s="425" t="s">
        <v>444</v>
      </c>
      <c r="P54" s="425">
        <v>0.8</v>
      </c>
      <c r="Q54" s="454">
        <v>0.8</v>
      </c>
      <c r="R54" s="425" t="s">
        <v>444</v>
      </c>
      <c r="S54" s="425">
        <v>0.54</v>
      </c>
      <c r="T54" s="425"/>
      <c r="U54" s="425"/>
      <c r="V54" s="454"/>
    </row>
    <row r="55" spans="2:22" ht="15">
      <c r="B55" s="532" t="s">
        <v>123</v>
      </c>
      <c r="C55" s="425" t="s">
        <v>444</v>
      </c>
      <c r="D55" s="425">
        <v>0.27</v>
      </c>
      <c r="E55" s="425" t="s">
        <v>444</v>
      </c>
      <c r="F55" s="425">
        <v>0.27</v>
      </c>
      <c r="G55" s="455">
        <v>0.27</v>
      </c>
      <c r="H55" s="425" t="s">
        <v>444</v>
      </c>
      <c r="I55" s="425">
        <v>1.08</v>
      </c>
      <c r="J55" s="425" t="s">
        <v>444</v>
      </c>
      <c r="K55" s="425">
        <v>1.27</v>
      </c>
      <c r="L55" s="455">
        <v>1.27</v>
      </c>
      <c r="M55" s="425" t="s">
        <v>801</v>
      </c>
      <c r="N55" s="425">
        <v>0.87</v>
      </c>
      <c r="O55" s="425" t="s">
        <v>801</v>
      </c>
      <c r="P55" s="425">
        <v>0.61524032745018231</v>
      </c>
      <c r="Q55" s="455">
        <v>0.61524032745018231</v>
      </c>
      <c r="R55" s="425" t="s">
        <v>801</v>
      </c>
      <c r="S55" s="425">
        <v>0.42</v>
      </c>
      <c r="T55" s="425"/>
      <c r="U55" s="425"/>
      <c r="V55" s="455"/>
    </row>
    <row r="56" spans="2:22" ht="13.5" thickBot="1">
      <c r="B56" s="428" t="s">
        <v>124</v>
      </c>
      <c r="C56" s="429">
        <v>1.98</v>
      </c>
      <c r="D56" s="429">
        <v>3.75</v>
      </c>
      <c r="E56" s="429">
        <v>2.96</v>
      </c>
      <c r="F56" s="429">
        <v>1.36</v>
      </c>
      <c r="G56" s="456">
        <v>10.050000000000001</v>
      </c>
      <c r="H56" s="429">
        <v>-5.25</v>
      </c>
      <c r="I56" s="429">
        <v>10.17</v>
      </c>
      <c r="J56" s="429">
        <v>1.52</v>
      </c>
      <c r="K56" s="429">
        <v>0</v>
      </c>
      <c r="L56" s="456">
        <v>6.44</v>
      </c>
      <c r="M56" s="429">
        <v>4.3099999999999996</v>
      </c>
      <c r="N56" s="429">
        <v>5.21</v>
      </c>
      <c r="O56" s="429">
        <v>6.8</v>
      </c>
      <c r="P56" s="429">
        <v>9.68</v>
      </c>
      <c r="Q56" s="456">
        <v>26</v>
      </c>
      <c r="R56" s="429">
        <v>6.48</v>
      </c>
      <c r="S56" s="429">
        <v>8.44</v>
      </c>
      <c r="T56" s="429"/>
      <c r="U56" s="429"/>
      <c r="V56" s="456"/>
    </row>
    <row r="58" spans="2:22" ht="26">
      <c r="B58" s="378" t="s">
        <v>125</v>
      </c>
      <c r="C58" s="379" t="str">
        <f t="shared" ref="C58:L58" si="0">C4</f>
        <v>Q1
2019*</v>
      </c>
      <c r="D58" s="379" t="str">
        <f t="shared" si="0"/>
        <v>Q2
2019*</v>
      </c>
      <c r="E58" s="379" t="str">
        <f t="shared" si="0"/>
        <v>Q3
2019*</v>
      </c>
      <c r="F58" s="379" t="str">
        <f t="shared" si="0"/>
        <v>Q4
2019*</v>
      </c>
      <c r="G58" s="379" t="str">
        <f t="shared" si="0"/>
        <v>12 months
2019*</v>
      </c>
      <c r="H58" s="379" t="str">
        <f t="shared" si="0"/>
        <v>Q1
2020*</v>
      </c>
      <c r="I58" s="379" t="str">
        <f t="shared" si="0"/>
        <v>Q2
2020</v>
      </c>
      <c r="J58" s="379" t="str">
        <f t="shared" si="0"/>
        <v>Q3
2020</v>
      </c>
      <c r="K58" s="379" t="str">
        <f t="shared" si="0"/>
        <v>Q4
2020</v>
      </c>
      <c r="L58" s="379" t="str">
        <f t="shared" si="0"/>
        <v>12 months
2020</v>
      </c>
      <c r="M58" s="379" t="s">
        <v>666</v>
      </c>
      <c r="N58" s="379" t="s">
        <v>667</v>
      </c>
      <c r="O58" s="379" t="s">
        <v>668</v>
      </c>
      <c r="P58" s="379" t="s">
        <v>669</v>
      </c>
      <c r="Q58" s="379" t="s">
        <v>670</v>
      </c>
      <c r="R58" s="379" t="str">
        <f>R4</f>
        <v>Q1
2022</v>
      </c>
      <c r="S58" s="379" t="str">
        <f t="shared" ref="S58:V58" si="1">S4</f>
        <v>Q2
2022</v>
      </c>
      <c r="T58" s="379" t="str">
        <f t="shared" si="1"/>
        <v>Q3
2022</v>
      </c>
      <c r="U58" s="379" t="str">
        <f t="shared" si="1"/>
        <v>Q4
2022</v>
      </c>
      <c r="V58" s="379" t="str">
        <f t="shared" si="1"/>
        <v>12 months
2022</v>
      </c>
    </row>
    <row r="59" spans="2:22" ht="13">
      <c r="B59" s="418" t="s">
        <v>126</v>
      </c>
      <c r="C59" s="437">
        <v>-175</v>
      </c>
      <c r="D59" s="437">
        <v>217</v>
      </c>
      <c r="E59" s="437">
        <v>-394</v>
      </c>
      <c r="F59" s="437">
        <v>221</v>
      </c>
      <c r="G59" s="457">
        <v>-131</v>
      </c>
      <c r="H59" s="437">
        <v>-2072</v>
      </c>
      <c r="I59" s="437">
        <v>-466</v>
      </c>
      <c r="J59" s="437">
        <v>267</v>
      </c>
      <c r="K59" s="437">
        <v>-103</v>
      </c>
      <c r="L59" s="457">
        <v>-2374</v>
      </c>
      <c r="M59" s="437">
        <v>1142</v>
      </c>
      <c r="N59" s="437">
        <v>963</v>
      </c>
      <c r="O59" s="437">
        <v>890</v>
      </c>
      <c r="P59" s="437">
        <v>1251</v>
      </c>
      <c r="Q59" s="457">
        <v>4246</v>
      </c>
      <c r="R59" s="437">
        <v>2174</v>
      </c>
      <c r="S59" s="437">
        <v>1321</v>
      </c>
      <c r="T59" s="437"/>
      <c r="U59" s="437"/>
      <c r="V59" s="457"/>
    </row>
    <row r="60" spans="2:22">
      <c r="B60" s="393" t="s">
        <v>93</v>
      </c>
      <c r="C60" s="438">
        <v>-134</v>
      </c>
      <c r="D60" s="438">
        <v>165</v>
      </c>
      <c r="E60" s="438">
        <v>-331</v>
      </c>
      <c r="F60" s="438">
        <v>154</v>
      </c>
      <c r="G60" s="458">
        <v>-146</v>
      </c>
      <c r="H60" s="438">
        <v>-1937</v>
      </c>
      <c r="I60" s="438">
        <v>-161</v>
      </c>
      <c r="J60" s="438">
        <v>19</v>
      </c>
      <c r="K60" s="438">
        <v>26</v>
      </c>
      <c r="L60" s="458">
        <v>-2053</v>
      </c>
      <c r="M60" s="438">
        <v>820</v>
      </c>
      <c r="N60" s="438">
        <v>734</v>
      </c>
      <c r="O60" s="438">
        <v>771</v>
      </c>
      <c r="P60" s="438">
        <v>998</v>
      </c>
      <c r="Q60" s="458">
        <v>3323</v>
      </c>
      <c r="R60" s="438">
        <v>1647</v>
      </c>
      <c r="S60" s="438">
        <v>953</v>
      </c>
      <c r="T60" s="438"/>
      <c r="U60" s="438"/>
      <c r="V60" s="458"/>
    </row>
    <row r="61" spans="2:22">
      <c r="B61" s="393" t="s">
        <v>127</v>
      </c>
      <c r="C61" s="439">
        <v>15</v>
      </c>
      <c r="D61" s="439">
        <v>-21</v>
      </c>
      <c r="E61" s="439">
        <v>-44</v>
      </c>
      <c r="F61" s="439">
        <v>52</v>
      </c>
      <c r="G61" s="458">
        <v>2</v>
      </c>
      <c r="H61" s="439">
        <v>-158</v>
      </c>
      <c r="I61" s="439">
        <v>-119</v>
      </c>
      <c r="J61" s="439">
        <v>124</v>
      </c>
      <c r="K61" s="439">
        <v>-54</v>
      </c>
      <c r="L61" s="458">
        <v>-207</v>
      </c>
      <c r="M61" s="439">
        <v>235</v>
      </c>
      <c r="N61" s="439">
        <v>144</v>
      </c>
      <c r="O61" s="439">
        <v>75</v>
      </c>
      <c r="P61" s="439">
        <v>184</v>
      </c>
      <c r="Q61" s="458">
        <v>638</v>
      </c>
      <c r="R61" s="439">
        <v>445</v>
      </c>
      <c r="S61" s="439">
        <v>66</v>
      </c>
      <c r="T61" s="439"/>
      <c r="U61" s="439"/>
      <c r="V61" s="458"/>
    </row>
    <row r="62" spans="2:22">
      <c r="B62" s="393" t="s">
        <v>128</v>
      </c>
      <c r="C62" s="439">
        <v>-59</v>
      </c>
      <c r="D62" s="439">
        <v>68</v>
      </c>
      <c r="E62" s="439">
        <v>-12</v>
      </c>
      <c r="F62" s="439">
        <v>10</v>
      </c>
      <c r="G62" s="458">
        <v>7</v>
      </c>
      <c r="H62" s="439">
        <v>57</v>
      </c>
      <c r="I62" s="439">
        <v>-187</v>
      </c>
      <c r="J62" s="439">
        <v>117</v>
      </c>
      <c r="K62" s="439">
        <v>-86</v>
      </c>
      <c r="L62" s="458">
        <v>-99</v>
      </c>
      <c r="M62" s="439">
        <v>64</v>
      </c>
      <c r="N62" s="439">
        <v>59</v>
      </c>
      <c r="O62" s="439">
        <v>47</v>
      </c>
      <c r="P62" s="439">
        <v>67</v>
      </c>
      <c r="Q62" s="458">
        <v>237</v>
      </c>
      <c r="R62" s="439">
        <v>46</v>
      </c>
      <c r="S62" s="439">
        <v>261</v>
      </c>
      <c r="T62" s="439"/>
      <c r="U62" s="439"/>
      <c r="V62" s="458"/>
    </row>
    <row r="63" spans="2:22" ht="13" thickBot="1">
      <c r="B63" s="440" t="s">
        <v>129</v>
      </c>
      <c r="C63" s="442">
        <v>3</v>
      </c>
      <c r="D63" s="442">
        <v>5</v>
      </c>
      <c r="E63" s="442">
        <v>-7</v>
      </c>
      <c r="F63" s="442">
        <v>5</v>
      </c>
      <c r="G63" s="459">
        <v>6</v>
      </c>
      <c r="H63" s="442">
        <v>-34</v>
      </c>
      <c r="I63" s="442">
        <v>1</v>
      </c>
      <c r="J63" s="442">
        <v>7</v>
      </c>
      <c r="K63" s="442">
        <v>11</v>
      </c>
      <c r="L63" s="459">
        <v>-15</v>
      </c>
      <c r="M63" s="442">
        <v>23</v>
      </c>
      <c r="N63" s="442">
        <v>26</v>
      </c>
      <c r="O63" s="442">
        <v>-3</v>
      </c>
      <c r="P63" s="442">
        <v>2</v>
      </c>
      <c r="Q63" s="459">
        <v>48</v>
      </c>
      <c r="R63" s="442">
        <v>36</v>
      </c>
      <c r="S63" s="442">
        <v>41</v>
      </c>
      <c r="T63" s="442"/>
      <c r="U63" s="442"/>
      <c r="V63" s="459"/>
    </row>
    <row r="65" spans="2:9" ht="12.75" customHeight="1">
      <c r="B65" s="710" t="s">
        <v>620</v>
      </c>
    </row>
    <row r="66" spans="2:9" ht="103.5" customHeight="1">
      <c r="B66" s="785" t="s">
        <v>802</v>
      </c>
      <c r="C66" s="785"/>
      <c r="D66" s="785"/>
      <c r="E66" s="785"/>
    </row>
    <row r="67" spans="2:9" ht="13.5" customHeight="1">
      <c r="B67" s="786" t="s">
        <v>660</v>
      </c>
      <c r="C67" s="786"/>
      <c r="D67" s="786"/>
      <c r="E67" s="786"/>
      <c r="F67" s="786"/>
      <c r="G67" s="786"/>
      <c r="H67" s="786"/>
      <c r="I67" s="786"/>
    </row>
    <row r="68" spans="2:9" ht="12.75" customHeight="1">
      <c r="B68" s="688" t="s">
        <v>553</v>
      </c>
    </row>
    <row r="69" spans="2:9">
      <c r="B69" s="376" t="s">
        <v>143</v>
      </c>
    </row>
    <row r="70" spans="2:9" ht="12.75" customHeight="1">
      <c r="B70" s="687" t="s">
        <v>144</v>
      </c>
    </row>
    <row r="71" spans="2:9" ht="12.75" customHeight="1">
      <c r="B71" s="686" t="s">
        <v>145</v>
      </c>
    </row>
    <row r="72" spans="2:9">
      <c r="B72" s="376" t="s">
        <v>146</v>
      </c>
    </row>
    <row r="73" spans="2:9">
      <c r="B73" s="376" t="s">
        <v>147</v>
      </c>
    </row>
    <row r="74" spans="2:9">
      <c r="B74" s="376" t="s">
        <v>148</v>
      </c>
    </row>
    <row r="75" spans="2:9">
      <c r="B75" s="376" t="s">
        <v>149</v>
      </c>
    </row>
    <row r="77" spans="2:9">
      <c r="B77" s="564"/>
    </row>
    <row r="78" spans="2:9">
      <c r="B78" s="565"/>
    </row>
    <row r="79" spans="2:9">
      <c r="B79" s="565"/>
    </row>
    <row r="80" spans="2:9">
      <c r="B80" s="716"/>
    </row>
    <row r="81" spans="2:3">
      <c r="B81" s="714"/>
    </row>
    <row r="82" spans="2:3">
      <c r="B82" s="712"/>
      <c r="C82" s="713"/>
    </row>
    <row r="83" spans="2:3">
      <c r="B83" s="714"/>
      <c r="C83" s="713"/>
    </row>
    <row r="84" spans="2:3">
      <c r="B84" s="712"/>
      <c r="C84" s="713"/>
    </row>
    <row r="85" spans="2:3">
      <c r="B85" s="712"/>
      <c r="C85" s="713"/>
    </row>
    <row r="86" spans="2:3">
      <c r="B86" s="712"/>
      <c r="C86" s="713"/>
    </row>
    <row r="87" spans="2:3">
      <c r="B87" s="712"/>
      <c r="C87" s="713"/>
    </row>
    <row r="88" spans="2:3">
      <c r="B88" s="712"/>
      <c r="C88" s="713"/>
    </row>
    <row r="89" spans="2:3">
      <c r="B89" s="712"/>
      <c r="C89" s="713"/>
    </row>
    <row r="90" spans="2:3">
      <c r="B90" s="712"/>
      <c r="C90" s="713"/>
    </row>
    <row r="91" spans="2:3">
      <c r="B91" s="712"/>
    </row>
    <row r="92" spans="2:3">
      <c r="B92" s="712"/>
    </row>
    <row r="93" spans="2:3">
      <c r="B93" s="712"/>
    </row>
    <row r="94" spans="2:3">
      <c r="B94" s="712"/>
    </row>
    <row r="95" spans="2:3">
      <c r="B95" s="712"/>
    </row>
    <row r="96" spans="2:3">
      <c r="B96" s="712"/>
    </row>
    <row r="97" spans="2:2">
      <c r="B97" s="712"/>
    </row>
    <row r="98" spans="2:2">
      <c r="B98" s="712"/>
    </row>
  </sheetData>
  <mergeCells count="2">
    <mergeCell ref="B66:E66"/>
    <mergeCell ref="B67:I67"/>
  </mergeCells>
  <printOptions horizontalCentered="1"/>
  <pageMargins left="0.70866141732283472" right="0.70866141732283472" top="0.74803149606299213" bottom="0.74803149606299213" header="0.31496062992125984" footer="0.31496062992125984"/>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Q66"/>
  <sheetViews>
    <sheetView showGridLines="0" view="pageBreakPreview" zoomScaleNormal="90" zoomScaleSheetLayoutView="100" workbookViewId="0">
      <pane xSplit="2" ySplit="4" topLeftCell="Z5" activePane="bottomRight" state="frozen"/>
      <selection pane="topRight" activeCell="C1" sqref="C1"/>
      <selection pane="bottomLeft" activeCell="A5" sqref="A5"/>
      <selection pane="bottomRight" activeCell="B2" sqref="B2"/>
    </sheetView>
  </sheetViews>
  <sheetFormatPr defaultColWidth="9.1796875" defaultRowHeight="10" outlineLevelRow="1" outlineLevelCol="1"/>
  <cols>
    <col min="1" max="1" width="1.26953125" style="492" customWidth="1"/>
    <col min="2" max="2" width="34.1796875" style="492" customWidth="1"/>
    <col min="3" max="3" width="10.54296875" style="492" customWidth="1"/>
    <col min="4" max="4" width="11.7265625" style="492" customWidth="1"/>
    <col min="5" max="5" width="10.54296875" style="492" customWidth="1"/>
    <col min="6" max="6" width="11.453125" style="492" customWidth="1"/>
    <col min="7" max="7" width="10.54296875" style="492" customWidth="1"/>
    <col min="8" max="8" width="12" style="492" customWidth="1"/>
    <col min="9" max="9" width="10.54296875" style="492" customWidth="1"/>
    <col min="10" max="10" width="11.54296875" style="492" customWidth="1"/>
    <col min="11" max="11" width="10.54296875" style="492" customWidth="1"/>
    <col min="12" max="12" width="11.7265625" style="492" customWidth="1"/>
    <col min="13" max="13" width="10.54296875" style="492" customWidth="1"/>
    <col min="14" max="14" width="12.453125" style="492" customWidth="1"/>
    <col min="15" max="15" width="10.54296875" style="492" customWidth="1"/>
    <col min="16" max="16" width="11.1796875" style="492" customWidth="1"/>
    <col min="17" max="17" width="10.54296875" style="492" customWidth="1"/>
    <col min="18" max="18" width="11.1796875" style="492" customWidth="1"/>
    <col min="19" max="19" width="10.54296875" style="492" customWidth="1"/>
    <col min="20" max="20" width="11.54296875" style="492" customWidth="1"/>
    <col min="21" max="21" width="10.54296875" style="492" customWidth="1"/>
    <col min="22" max="22" width="11.7265625" style="492" customWidth="1"/>
    <col min="23" max="23" width="10.54296875" style="492" customWidth="1"/>
    <col min="24" max="24" width="12.453125" style="492" customWidth="1"/>
    <col min="25" max="25" width="10.54296875" style="492" customWidth="1"/>
    <col min="26" max="26" width="11.1796875" style="492" customWidth="1"/>
    <col min="27" max="27" width="10.54296875" style="492" customWidth="1"/>
    <col min="28" max="28" width="11.1796875" style="492" customWidth="1"/>
    <col min="29" max="29" width="10.54296875" style="492" customWidth="1"/>
    <col min="30" max="30" width="11.54296875" style="492" customWidth="1"/>
    <col min="31" max="31" width="10.54296875" style="492" customWidth="1"/>
    <col min="32" max="32" width="11.7265625" style="492" customWidth="1"/>
    <col min="33" max="33" width="10.54296875" style="492" customWidth="1"/>
    <col min="34" max="34" width="12.453125" style="492" customWidth="1"/>
    <col min="35" max="35" width="10.54296875" style="492" customWidth="1"/>
    <col min="36" max="36" width="11.1796875" style="492" customWidth="1"/>
    <col min="37" max="37" width="10.54296875" style="492" hidden="1" customWidth="1" outlineLevel="1"/>
    <col min="38" max="38" width="11.1796875" style="492" hidden="1" customWidth="1" outlineLevel="1"/>
    <col min="39" max="39" width="10.54296875" style="492" hidden="1" customWidth="1" outlineLevel="1"/>
    <col min="40" max="40" width="11.54296875" style="492" hidden="1" customWidth="1" outlineLevel="1"/>
    <col min="41" max="41" width="10.54296875" style="492" hidden="1" customWidth="1" outlineLevel="1"/>
    <col min="42" max="42" width="11.7265625" style="492" hidden="1" customWidth="1" outlineLevel="1"/>
    <col min="43" max="43" width="9.1796875" style="492" collapsed="1"/>
    <col min="44" max="16384" width="9.1796875" style="492"/>
  </cols>
  <sheetData>
    <row r="1" spans="2:42" ht="10" customHeight="1"/>
    <row r="2" spans="2:42" ht="15.75" customHeight="1">
      <c r="B2" s="574" t="s">
        <v>91</v>
      </c>
    </row>
    <row r="3" spans="2:42" ht="10" customHeight="1"/>
    <row r="4" spans="2:42" ht="63" customHeight="1">
      <c r="B4" s="493" t="s">
        <v>202</v>
      </c>
      <c r="C4" s="493" t="s">
        <v>590</v>
      </c>
      <c r="D4" s="493" t="s">
        <v>597</v>
      </c>
      <c r="E4" s="493" t="s">
        <v>511</v>
      </c>
      <c r="F4" s="493" t="s">
        <v>633</v>
      </c>
      <c r="G4" s="493" t="s">
        <v>592</v>
      </c>
      <c r="H4" s="493" t="s">
        <v>599</v>
      </c>
      <c r="I4" s="493" t="s">
        <v>593</v>
      </c>
      <c r="J4" s="493" t="s">
        <v>600</v>
      </c>
      <c r="K4" s="493" t="s">
        <v>594</v>
      </c>
      <c r="L4" s="493" t="s">
        <v>601</v>
      </c>
      <c r="M4" s="493" t="s">
        <v>595</v>
      </c>
      <c r="N4" s="493" t="s">
        <v>602</v>
      </c>
      <c r="O4" s="493" t="s">
        <v>566</v>
      </c>
      <c r="P4" s="493" t="s">
        <v>603</v>
      </c>
      <c r="Q4" s="493" t="s">
        <v>567</v>
      </c>
      <c r="R4" s="493" t="s">
        <v>604</v>
      </c>
      <c r="S4" s="493" t="s">
        <v>568</v>
      </c>
      <c r="T4" s="493" t="s">
        <v>605</v>
      </c>
      <c r="U4" s="493" t="s">
        <v>569</v>
      </c>
      <c r="V4" s="493" t="s">
        <v>606</v>
      </c>
      <c r="W4" s="493" t="s">
        <v>666</v>
      </c>
      <c r="X4" s="493" t="s">
        <v>679</v>
      </c>
      <c r="Y4" s="493" t="s">
        <v>667</v>
      </c>
      <c r="Z4" s="493" t="s">
        <v>675</v>
      </c>
      <c r="AA4" s="493" t="s">
        <v>668</v>
      </c>
      <c r="AB4" s="493" t="s">
        <v>676</v>
      </c>
      <c r="AC4" s="493" t="s">
        <v>669</v>
      </c>
      <c r="AD4" s="493" t="s">
        <v>677</v>
      </c>
      <c r="AE4" s="493" t="s">
        <v>670</v>
      </c>
      <c r="AF4" s="493" t="s">
        <v>678</v>
      </c>
      <c r="AG4" s="493" t="s">
        <v>715</v>
      </c>
      <c r="AH4" s="493" t="s">
        <v>724</v>
      </c>
      <c r="AI4" s="493" t="s">
        <v>717</v>
      </c>
      <c r="AJ4" s="493" t="s">
        <v>725</v>
      </c>
      <c r="AK4" s="493" t="s">
        <v>718</v>
      </c>
      <c r="AL4" s="493" t="s">
        <v>726</v>
      </c>
      <c r="AM4" s="493" t="s">
        <v>719</v>
      </c>
      <c r="AN4" s="493" t="s">
        <v>727</v>
      </c>
      <c r="AO4" s="493" t="s">
        <v>720</v>
      </c>
      <c r="AP4" s="493" t="s">
        <v>728</v>
      </c>
    </row>
    <row r="5" spans="2:42" ht="12" customHeight="1">
      <c r="B5" s="669" t="s">
        <v>203</v>
      </c>
      <c r="C5" s="668">
        <v>499</v>
      </c>
      <c r="D5" s="668">
        <v>499</v>
      </c>
      <c r="E5" s="668">
        <v>850</v>
      </c>
      <c r="F5" s="668">
        <v>851</v>
      </c>
      <c r="G5" s="668">
        <v>1167</v>
      </c>
      <c r="H5" s="668">
        <v>1167</v>
      </c>
      <c r="I5" s="496">
        <v>266</v>
      </c>
      <c r="J5" s="496">
        <v>266</v>
      </c>
      <c r="K5" s="496">
        <v>2782</v>
      </c>
      <c r="L5" s="496">
        <v>2783</v>
      </c>
      <c r="M5" s="668">
        <v>-357</v>
      </c>
      <c r="N5" s="668">
        <v>-353</v>
      </c>
      <c r="O5" s="668">
        <v>610</v>
      </c>
      <c r="P5" s="668">
        <v>614</v>
      </c>
      <c r="Q5" s="668">
        <v>-368</v>
      </c>
      <c r="R5" s="668">
        <v>-370</v>
      </c>
      <c r="S5" s="496">
        <v>-7</v>
      </c>
      <c r="T5" s="496">
        <v>98</v>
      </c>
      <c r="U5" s="496">
        <v>-122</v>
      </c>
      <c r="V5" s="496">
        <v>-11</v>
      </c>
      <c r="W5" s="668">
        <v>20</v>
      </c>
      <c r="X5" s="668">
        <v>22</v>
      </c>
      <c r="Y5" s="668">
        <v>263</v>
      </c>
      <c r="Z5" s="668">
        <v>282</v>
      </c>
      <c r="AA5" s="668">
        <v>1158</v>
      </c>
      <c r="AB5" s="668">
        <v>1161</v>
      </c>
      <c r="AC5" s="496">
        <v>2163</v>
      </c>
      <c r="AD5" s="496">
        <v>2149</v>
      </c>
      <c r="AE5" s="496">
        <v>3604</v>
      </c>
      <c r="AF5" s="496">
        <v>3614</v>
      </c>
      <c r="AG5" s="668">
        <v>875</v>
      </c>
      <c r="AH5" s="668">
        <v>900</v>
      </c>
      <c r="AI5" s="668">
        <v>1845</v>
      </c>
      <c r="AJ5" s="668">
        <v>4656</v>
      </c>
      <c r="AK5" s="668"/>
      <c r="AL5" s="668"/>
      <c r="AM5" s="496"/>
      <c r="AN5" s="496"/>
      <c r="AO5" s="496"/>
      <c r="AP5" s="496"/>
    </row>
    <row r="6" spans="2:42" s="494" customFormat="1" ht="12" customHeight="1">
      <c r="B6" s="697" t="s">
        <v>204</v>
      </c>
      <c r="C6" s="672">
        <v>-194</v>
      </c>
      <c r="D6" s="672">
        <v>-194</v>
      </c>
      <c r="E6" s="672">
        <v>228</v>
      </c>
      <c r="F6" s="672">
        <v>228</v>
      </c>
      <c r="G6" s="672">
        <v>-362</v>
      </c>
      <c r="H6" s="672">
        <v>-362</v>
      </c>
      <c r="I6" s="497">
        <v>183</v>
      </c>
      <c r="J6" s="497">
        <v>183</v>
      </c>
      <c r="K6" s="497">
        <v>-145</v>
      </c>
      <c r="L6" s="497">
        <v>-145</v>
      </c>
      <c r="M6" s="672">
        <v>-1946</v>
      </c>
      <c r="N6" s="672">
        <v>-1946</v>
      </c>
      <c r="O6" s="672">
        <v>-526</v>
      </c>
      <c r="P6" s="672">
        <v>-526</v>
      </c>
      <c r="Q6" s="672">
        <v>270</v>
      </c>
      <c r="R6" s="672">
        <v>270</v>
      </c>
      <c r="S6" s="497">
        <v>-78</v>
      </c>
      <c r="T6" s="497">
        <v>-78</v>
      </c>
      <c r="U6" s="497">
        <v>-2280</v>
      </c>
      <c r="V6" s="497">
        <v>-2280</v>
      </c>
      <c r="W6" s="672">
        <v>1074</v>
      </c>
      <c r="X6" s="672">
        <v>1074</v>
      </c>
      <c r="Y6" s="672">
        <v>923</v>
      </c>
      <c r="Z6" s="672">
        <v>923</v>
      </c>
      <c r="AA6" s="672">
        <v>860</v>
      </c>
      <c r="AB6" s="672">
        <v>860</v>
      </c>
      <c r="AC6" s="497">
        <v>1195</v>
      </c>
      <c r="AD6" s="497">
        <v>1195</v>
      </c>
      <c r="AE6" s="497">
        <v>4052</v>
      </c>
      <c r="AF6" s="497">
        <v>4052</v>
      </c>
      <c r="AG6" s="672">
        <v>2079</v>
      </c>
      <c r="AH6" s="672">
        <v>2079</v>
      </c>
      <c r="AI6" s="672">
        <v>1331</v>
      </c>
      <c r="AJ6" s="672">
        <v>1331</v>
      </c>
      <c r="AK6" s="672"/>
      <c r="AL6" s="672"/>
      <c r="AM6" s="497"/>
      <c r="AN6" s="497"/>
      <c r="AO6" s="497"/>
      <c r="AP6" s="497"/>
    </row>
    <row r="7" spans="2:42" ht="12" customHeight="1">
      <c r="B7" s="669" t="s">
        <v>205</v>
      </c>
      <c r="C7" s="668">
        <v>701</v>
      </c>
      <c r="D7" s="668">
        <v>708</v>
      </c>
      <c r="E7" s="668">
        <v>703</v>
      </c>
      <c r="F7" s="668">
        <v>708</v>
      </c>
      <c r="G7" s="668">
        <v>712</v>
      </c>
      <c r="H7" s="668">
        <v>721</v>
      </c>
      <c r="I7" s="496">
        <v>149</v>
      </c>
      <c r="J7" s="496">
        <v>177</v>
      </c>
      <c r="K7" s="496">
        <v>2265.0000000000018</v>
      </c>
      <c r="L7" s="496">
        <v>2314.0000000000018</v>
      </c>
      <c r="M7" s="668">
        <v>766</v>
      </c>
      <c r="N7" s="668">
        <v>766</v>
      </c>
      <c r="O7" s="668">
        <v>251</v>
      </c>
      <c r="P7" s="668">
        <v>251</v>
      </c>
      <c r="Q7" s="668">
        <v>501</v>
      </c>
      <c r="R7" s="668">
        <v>502</v>
      </c>
      <c r="S7" s="496">
        <v>781</v>
      </c>
      <c r="T7" s="496">
        <v>790</v>
      </c>
      <c r="U7" s="496">
        <v>2299</v>
      </c>
      <c r="V7" s="496">
        <v>2309</v>
      </c>
      <c r="W7" s="668">
        <v>872</v>
      </c>
      <c r="X7" s="668">
        <v>872</v>
      </c>
      <c r="Y7" s="668">
        <v>1021</v>
      </c>
      <c r="Z7" s="668">
        <v>1021</v>
      </c>
      <c r="AA7" s="668">
        <v>1013</v>
      </c>
      <c r="AB7" s="668">
        <v>1013</v>
      </c>
      <c r="AC7" s="496">
        <v>1419</v>
      </c>
      <c r="AD7" s="496">
        <v>1389</v>
      </c>
      <c r="AE7" s="496">
        <v>4325</v>
      </c>
      <c r="AF7" s="496">
        <v>4295</v>
      </c>
      <c r="AG7" s="668">
        <v>451</v>
      </c>
      <c r="AH7" s="668">
        <v>451</v>
      </c>
      <c r="AI7" s="668">
        <v>1643</v>
      </c>
      <c r="AJ7" s="668">
        <v>1643</v>
      </c>
      <c r="AK7" s="668"/>
      <c r="AL7" s="668"/>
      <c r="AM7" s="496"/>
      <c r="AN7" s="496"/>
      <c r="AO7" s="496"/>
      <c r="AP7" s="496"/>
    </row>
    <row r="8" spans="2:42" s="494" customFormat="1" ht="12" customHeight="1">
      <c r="B8" s="697" t="s">
        <v>206</v>
      </c>
      <c r="C8" s="672">
        <v>19</v>
      </c>
      <c r="D8" s="672">
        <v>19</v>
      </c>
      <c r="E8" s="672">
        <v>-11</v>
      </c>
      <c r="F8" s="672">
        <v>-11</v>
      </c>
      <c r="G8" s="672">
        <v>-32</v>
      </c>
      <c r="H8" s="672">
        <v>-32</v>
      </c>
      <c r="I8" s="497">
        <v>38</v>
      </c>
      <c r="J8" s="497">
        <v>38</v>
      </c>
      <c r="K8" s="497">
        <v>14</v>
      </c>
      <c r="L8" s="497">
        <v>14</v>
      </c>
      <c r="M8" s="672">
        <v>-126</v>
      </c>
      <c r="N8" s="672">
        <v>-126</v>
      </c>
      <c r="O8" s="672">
        <v>60</v>
      </c>
      <c r="P8" s="672">
        <v>60</v>
      </c>
      <c r="Q8" s="672">
        <v>-3</v>
      </c>
      <c r="R8" s="672">
        <v>-3</v>
      </c>
      <c r="S8" s="497">
        <v>-25</v>
      </c>
      <c r="T8" s="497">
        <v>-25</v>
      </c>
      <c r="U8" s="497">
        <v>-94</v>
      </c>
      <c r="V8" s="497">
        <v>-94</v>
      </c>
      <c r="W8" s="672">
        <v>68</v>
      </c>
      <c r="X8" s="672">
        <v>68</v>
      </c>
      <c r="Y8" s="672">
        <v>40</v>
      </c>
      <c r="Z8" s="672">
        <v>40</v>
      </c>
      <c r="AA8" s="672">
        <v>30</v>
      </c>
      <c r="AB8" s="672">
        <v>30</v>
      </c>
      <c r="AC8" s="497">
        <v>56</v>
      </c>
      <c r="AD8" s="497">
        <v>56</v>
      </c>
      <c r="AE8" s="497">
        <v>194</v>
      </c>
      <c r="AF8" s="497">
        <v>194</v>
      </c>
      <c r="AG8" s="672">
        <v>95</v>
      </c>
      <c r="AH8" s="672">
        <v>95</v>
      </c>
      <c r="AI8" s="672">
        <v>-10</v>
      </c>
      <c r="AJ8" s="672">
        <v>-10</v>
      </c>
      <c r="AK8" s="672"/>
      <c r="AL8" s="672"/>
      <c r="AM8" s="497"/>
      <c r="AN8" s="497"/>
      <c r="AO8" s="497"/>
      <c r="AP8" s="497"/>
    </row>
    <row r="9" spans="2:42" s="572" customFormat="1" ht="12" customHeight="1">
      <c r="B9" s="674" t="s">
        <v>627</v>
      </c>
      <c r="C9" s="668">
        <v>238</v>
      </c>
      <c r="D9" s="668">
        <v>242</v>
      </c>
      <c r="E9" s="668">
        <v>432</v>
      </c>
      <c r="F9" s="668">
        <v>432</v>
      </c>
      <c r="G9" s="668">
        <v>514</v>
      </c>
      <c r="H9" s="668">
        <v>514</v>
      </c>
      <c r="I9" s="668">
        <v>379</v>
      </c>
      <c r="J9" s="668">
        <v>382</v>
      </c>
      <c r="K9" s="668">
        <v>1563</v>
      </c>
      <c r="L9" s="668">
        <v>1570</v>
      </c>
      <c r="M9" s="668">
        <v>488</v>
      </c>
      <c r="N9" s="668">
        <v>488</v>
      </c>
      <c r="O9" s="668">
        <v>4819</v>
      </c>
      <c r="P9" s="668">
        <v>4821</v>
      </c>
      <c r="Q9" s="668">
        <v>1021</v>
      </c>
      <c r="R9" s="668">
        <v>1022</v>
      </c>
      <c r="S9" s="668">
        <v>1369</v>
      </c>
      <c r="T9" s="668">
        <v>1371</v>
      </c>
      <c r="U9" s="668">
        <v>7697</v>
      </c>
      <c r="V9" s="668">
        <v>7702</v>
      </c>
      <c r="W9" s="668">
        <v>1259</v>
      </c>
      <c r="X9" s="668">
        <v>1259</v>
      </c>
      <c r="Y9" s="668">
        <v>1153</v>
      </c>
      <c r="Z9" s="668">
        <v>1215</v>
      </c>
      <c r="AA9" s="668">
        <v>1044</v>
      </c>
      <c r="AB9" s="668">
        <v>1042</v>
      </c>
      <c r="AC9" s="668">
        <v>147</v>
      </c>
      <c r="AD9" s="668">
        <v>164</v>
      </c>
      <c r="AE9" s="668">
        <v>3603</v>
      </c>
      <c r="AF9" s="668">
        <v>3680</v>
      </c>
      <c r="AG9" s="668">
        <v>1004</v>
      </c>
      <c r="AH9" s="668">
        <v>1004</v>
      </c>
      <c r="AI9" s="668">
        <v>1161</v>
      </c>
      <c r="AJ9" s="668">
        <v>1176</v>
      </c>
      <c r="AK9" s="668"/>
      <c r="AL9" s="668"/>
      <c r="AM9" s="668"/>
      <c r="AN9" s="668"/>
      <c r="AO9" s="668"/>
      <c r="AP9" s="668"/>
    </row>
    <row r="10" spans="2:42" ht="12" customHeight="1">
      <c r="B10" s="674" t="s">
        <v>207</v>
      </c>
      <c r="C10" s="668">
        <v>678</v>
      </c>
      <c r="D10" s="668">
        <v>676</v>
      </c>
      <c r="E10" s="668">
        <v>855</v>
      </c>
      <c r="F10" s="668">
        <v>859</v>
      </c>
      <c r="G10" s="668">
        <v>924</v>
      </c>
      <c r="H10" s="668">
        <v>925</v>
      </c>
      <c r="I10" s="496">
        <v>604</v>
      </c>
      <c r="J10" s="496">
        <v>585</v>
      </c>
      <c r="K10" s="496">
        <v>3061</v>
      </c>
      <c r="L10" s="496">
        <v>3045</v>
      </c>
      <c r="M10" s="668">
        <v>702</v>
      </c>
      <c r="N10" s="668">
        <v>706</v>
      </c>
      <c r="O10" s="668">
        <v>719</v>
      </c>
      <c r="P10" s="668">
        <v>726</v>
      </c>
      <c r="Q10" s="668">
        <v>1033</v>
      </c>
      <c r="R10" s="668">
        <v>1035</v>
      </c>
      <c r="S10" s="496">
        <v>739</v>
      </c>
      <c r="T10" s="496">
        <v>765</v>
      </c>
      <c r="U10" s="496">
        <v>3193</v>
      </c>
      <c r="V10" s="496">
        <v>3232</v>
      </c>
      <c r="W10" s="668">
        <v>546</v>
      </c>
      <c r="X10" s="668">
        <v>548</v>
      </c>
      <c r="Y10" s="668">
        <v>824</v>
      </c>
      <c r="Z10" s="668">
        <v>828</v>
      </c>
      <c r="AA10" s="668">
        <v>946</v>
      </c>
      <c r="AB10" s="668">
        <v>948</v>
      </c>
      <c r="AC10" s="496">
        <v>534</v>
      </c>
      <c r="AD10" s="496">
        <v>573</v>
      </c>
      <c r="AE10" s="496">
        <v>2850</v>
      </c>
      <c r="AF10" s="496">
        <v>2897</v>
      </c>
      <c r="AG10" s="668">
        <v>583</v>
      </c>
      <c r="AH10" s="668">
        <v>585</v>
      </c>
      <c r="AI10" s="668">
        <v>695</v>
      </c>
      <c r="AJ10" s="668">
        <v>697</v>
      </c>
      <c r="AK10" s="668"/>
      <c r="AL10" s="668"/>
      <c r="AM10" s="496"/>
      <c r="AN10" s="496"/>
      <c r="AO10" s="496"/>
      <c r="AP10" s="496"/>
    </row>
    <row r="11" spans="2:42" ht="12" customHeight="1">
      <c r="B11" s="674" t="s">
        <v>208</v>
      </c>
      <c r="C11" s="668">
        <v>93</v>
      </c>
      <c r="D11" s="668">
        <v>94</v>
      </c>
      <c r="E11" s="668">
        <v>82</v>
      </c>
      <c r="F11" s="668">
        <v>83</v>
      </c>
      <c r="G11" s="668">
        <v>23</v>
      </c>
      <c r="H11" s="668">
        <v>85</v>
      </c>
      <c r="I11" s="496">
        <v>-34</v>
      </c>
      <c r="J11" s="496">
        <v>33</v>
      </c>
      <c r="K11" s="496">
        <v>164</v>
      </c>
      <c r="L11" s="496">
        <v>295</v>
      </c>
      <c r="M11" s="668">
        <v>-277</v>
      </c>
      <c r="N11" s="668">
        <v>219</v>
      </c>
      <c r="O11" s="668">
        <v>-123</v>
      </c>
      <c r="P11" s="668">
        <v>10</v>
      </c>
      <c r="Q11" s="668">
        <v>54</v>
      </c>
      <c r="R11" s="668">
        <v>44</v>
      </c>
      <c r="S11" s="496">
        <v>-754</v>
      </c>
      <c r="T11" s="496">
        <v>49</v>
      </c>
      <c r="U11" s="496">
        <v>-1100</v>
      </c>
      <c r="V11" s="496">
        <v>322</v>
      </c>
      <c r="W11" s="668">
        <v>14</v>
      </c>
      <c r="X11" s="668">
        <v>14</v>
      </c>
      <c r="Y11" s="668">
        <v>60</v>
      </c>
      <c r="Z11" s="668">
        <v>60</v>
      </c>
      <c r="AA11" s="668">
        <v>130</v>
      </c>
      <c r="AB11" s="668">
        <v>130</v>
      </c>
      <c r="AC11" s="496">
        <v>1101</v>
      </c>
      <c r="AD11" s="496">
        <v>183</v>
      </c>
      <c r="AE11" s="496">
        <v>1305</v>
      </c>
      <c r="AF11" s="496">
        <v>387</v>
      </c>
      <c r="AG11" s="668">
        <v>162</v>
      </c>
      <c r="AH11" s="668">
        <v>162</v>
      </c>
      <c r="AI11" s="668">
        <v>304</v>
      </c>
      <c r="AJ11" s="668">
        <v>336</v>
      </c>
      <c r="AK11" s="668"/>
      <c r="AL11" s="668"/>
      <c r="AM11" s="496"/>
      <c r="AN11" s="496"/>
      <c r="AO11" s="496"/>
      <c r="AP11" s="496"/>
    </row>
    <row r="12" spans="2:42" ht="12" customHeight="1" thickBot="1">
      <c r="B12" s="676" t="s">
        <v>209</v>
      </c>
      <c r="C12" s="677">
        <v>-205</v>
      </c>
      <c r="D12" s="677">
        <v>-205</v>
      </c>
      <c r="E12" s="677">
        <v>-207</v>
      </c>
      <c r="F12" s="677">
        <v>-201</v>
      </c>
      <c r="G12" s="677">
        <v>-246</v>
      </c>
      <c r="H12" s="677">
        <v>-245</v>
      </c>
      <c r="I12" s="498">
        <v>-184</v>
      </c>
      <c r="J12" s="498">
        <v>-184</v>
      </c>
      <c r="K12" s="498">
        <v>-842</v>
      </c>
      <c r="L12" s="498">
        <v>-835</v>
      </c>
      <c r="M12" s="677">
        <v>-219</v>
      </c>
      <c r="N12" s="677">
        <v>-219</v>
      </c>
      <c r="O12" s="677">
        <v>-347</v>
      </c>
      <c r="P12" s="677">
        <v>-347</v>
      </c>
      <c r="Q12" s="677">
        <v>-263</v>
      </c>
      <c r="R12" s="677">
        <v>-263</v>
      </c>
      <c r="S12" s="498">
        <v>-299</v>
      </c>
      <c r="T12" s="498">
        <v>-295</v>
      </c>
      <c r="U12" s="498">
        <v>-1128</v>
      </c>
      <c r="V12" s="498">
        <v>-1124</v>
      </c>
      <c r="W12" s="677">
        <v>-290</v>
      </c>
      <c r="X12" s="677">
        <v>-290</v>
      </c>
      <c r="Y12" s="677">
        <v>-235</v>
      </c>
      <c r="Z12" s="677">
        <v>-235</v>
      </c>
      <c r="AA12" s="677">
        <v>-32</v>
      </c>
      <c r="AB12" s="677">
        <v>-32</v>
      </c>
      <c r="AC12" s="498">
        <v>-165</v>
      </c>
      <c r="AD12" s="498">
        <v>-162</v>
      </c>
      <c r="AE12" s="498">
        <v>-722</v>
      </c>
      <c r="AF12" s="498">
        <v>-719</v>
      </c>
      <c r="AG12" s="677">
        <v>-316</v>
      </c>
      <c r="AH12" s="677">
        <v>-316</v>
      </c>
      <c r="AI12" s="677">
        <v>-304</v>
      </c>
      <c r="AJ12" s="677">
        <v>-304</v>
      </c>
      <c r="AK12" s="677"/>
      <c r="AL12" s="677"/>
      <c r="AM12" s="498"/>
      <c r="AN12" s="498"/>
      <c r="AO12" s="498"/>
      <c r="AP12" s="498"/>
    </row>
    <row r="13" spans="2:42" s="572" customFormat="1" ht="12" customHeight="1" thickBot="1">
      <c r="B13" s="519" t="s">
        <v>628</v>
      </c>
      <c r="C13" s="518">
        <v>2004</v>
      </c>
      <c r="D13" s="518">
        <v>2014</v>
      </c>
      <c r="E13" s="518">
        <v>2715</v>
      </c>
      <c r="F13" s="518">
        <v>2732</v>
      </c>
      <c r="G13" s="518">
        <v>3094</v>
      </c>
      <c r="H13" s="518">
        <v>3167</v>
      </c>
      <c r="I13" s="518">
        <v>1180</v>
      </c>
      <c r="J13" s="518">
        <v>1259</v>
      </c>
      <c r="K13" s="518">
        <v>8993.0000000000018</v>
      </c>
      <c r="L13" s="518">
        <v>9172.0000000000018</v>
      </c>
      <c r="M13" s="518">
        <v>1103</v>
      </c>
      <c r="N13" s="518">
        <v>1607</v>
      </c>
      <c r="O13" s="518">
        <v>5929</v>
      </c>
      <c r="P13" s="518">
        <v>6075</v>
      </c>
      <c r="Q13" s="518">
        <v>1978</v>
      </c>
      <c r="R13" s="518">
        <v>1970</v>
      </c>
      <c r="S13" s="518">
        <v>1829</v>
      </c>
      <c r="T13" s="518">
        <v>2778</v>
      </c>
      <c r="U13" s="518">
        <v>10839</v>
      </c>
      <c r="V13" s="518">
        <v>12430</v>
      </c>
      <c r="W13" s="518">
        <v>2421</v>
      </c>
      <c r="X13" s="518">
        <v>2425</v>
      </c>
      <c r="Y13" s="518">
        <v>3086</v>
      </c>
      <c r="Z13" s="518">
        <v>3171</v>
      </c>
      <c r="AA13" s="518">
        <v>4259</v>
      </c>
      <c r="AB13" s="518">
        <v>4262</v>
      </c>
      <c r="AC13" s="518">
        <v>5199</v>
      </c>
      <c r="AD13" s="518">
        <v>4296</v>
      </c>
      <c r="AE13" s="518">
        <v>14965</v>
      </c>
      <c r="AF13" s="518">
        <v>14154</v>
      </c>
      <c r="AG13" s="518">
        <v>2759</v>
      </c>
      <c r="AH13" s="518">
        <v>2786</v>
      </c>
      <c r="AI13" s="518">
        <v>5344</v>
      </c>
      <c r="AJ13" s="518">
        <v>8204</v>
      </c>
      <c r="AK13" s="518"/>
      <c r="AL13" s="518"/>
      <c r="AM13" s="518"/>
      <c r="AN13" s="518"/>
      <c r="AO13" s="518"/>
      <c r="AP13" s="518"/>
    </row>
    <row r="14" spans="2:42">
      <c r="B14" s="494"/>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row>
    <row r="15" spans="2:42">
      <c r="B15" s="494"/>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row>
    <row r="16" spans="2:42">
      <c r="B16" s="494"/>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row>
    <row r="17" spans="2:42" ht="17.25" customHeight="1">
      <c r="B17" s="574" t="s">
        <v>378</v>
      </c>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row>
    <row r="18" spans="2:42" ht="9.75" customHeight="1">
      <c r="B18" s="494"/>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row>
    <row r="19" spans="2:42" ht="63" customHeight="1">
      <c r="B19" s="493" t="s">
        <v>202</v>
      </c>
      <c r="C19" s="493" t="s">
        <v>590</v>
      </c>
      <c r="D19" s="493" t="s">
        <v>597</v>
      </c>
      <c r="E19" s="493" t="s">
        <v>591</v>
      </c>
      <c r="F19" s="493" t="s">
        <v>598</v>
      </c>
      <c r="G19" s="493" t="s">
        <v>592</v>
      </c>
      <c r="H19" s="493" t="s">
        <v>599</v>
      </c>
      <c r="I19" s="493" t="s">
        <v>593</v>
      </c>
      <c r="J19" s="493" t="s">
        <v>600</v>
      </c>
      <c r="K19" s="493" t="s">
        <v>594</v>
      </c>
      <c r="L19" s="493" t="s">
        <v>601</v>
      </c>
      <c r="M19" s="493" t="s">
        <v>595</v>
      </c>
      <c r="N19" s="493" t="s">
        <v>602</v>
      </c>
      <c r="O19" s="493" t="s">
        <v>566</v>
      </c>
      <c r="P19" s="493" t="s">
        <v>603</v>
      </c>
      <c r="Q19" s="493" t="s">
        <v>567</v>
      </c>
      <c r="R19" s="493" t="s">
        <v>604</v>
      </c>
      <c r="S19" s="493" t="s">
        <v>568</v>
      </c>
      <c r="T19" s="493" t="s">
        <v>605</v>
      </c>
      <c r="U19" s="493" t="s">
        <v>569</v>
      </c>
      <c r="V19" s="493" t="s">
        <v>606</v>
      </c>
      <c r="W19" s="493" t="str">
        <f t="shared" ref="W19:AP19" si="0">W4</f>
        <v>Q1
2021</v>
      </c>
      <c r="X19" s="493" t="str">
        <f t="shared" si="0"/>
        <v>Q1
2021
before impairment allowances**</v>
      </c>
      <c r="Y19" s="493" t="str">
        <f t="shared" si="0"/>
        <v>Q2
2021</v>
      </c>
      <c r="Z19" s="493" t="str">
        <f t="shared" si="0"/>
        <v>Q2
2021
before impairment allowances**</v>
      </c>
      <c r="AA19" s="493" t="str">
        <f t="shared" si="0"/>
        <v>Q3
2021</v>
      </c>
      <c r="AB19" s="493" t="str">
        <f t="shared" si="0"/>
        <v>Q3
2021
before impairment allowances**</v>
      </c>
      <c r="AC19" s="493" t="str">
        <f t="shared" si="0"/>
        <v>Q4
2021</v>
      </c>
      <c r="AD19" s="493" t="str">
        <f t="shared" si="0"/>
        <v>Q4
2021
before impairment allowances**</v>
      </c>
      <c r="AE19" s="493" t="str">
        <f t="shared" si="0"/>
        <v>12 months
2021</v>
      </c>
      <c r="AF19" s="493" t="str">
        <f t="shared" si="0"/>
        <v>12 months
2021
before impairment allowances**</v>
      </c>
      <c r="AG19" s="493" t="str">
        <f t="shared" si="0"/>
        <v>Q1
2022</v>
      </c>
      <c r="AH19" s="493" t="str">
        <f t="shared" si="0"/>
        <v>Q1
2022
before impairment allowances**</v>
      </c>
      <c r="AI19" s="493" t="str">
        <f t="shared" si="0"/>
        <v>Q2
2022</v>
      </c>
      <c r="AJ19" s="493" t="str">
        <f t="shared" si="0"/>
        <v>Q2
2022
before impairment allowances**</v>
      </c>
      <c r="AK19" s="493" t="str">
        <f t="shared" si="0"/>
        <v>Q3
2022</v>
      </c>
      <c r="AL19" s="493" t="str">
        <f t="shared" si="0"/>
        <v>Q3
2022
before impairment allowances**</v>
      </c>
      <c r="AM19" s="493" t="str">
        <f t="shared" si="0"/>
        <v>Q4
2022</v>
      </c>
      <c r="AN19" s="493" t="str">
        <f t="shared" si="0"/>
        <v>Q4
2022
before impairment allowances**</v>
      </c>
      <c r="AO19" s="493" t="str">
        <f t="shared" si="0"/>
        <v>12 months
2022</v>
      </c>
      <c r="AP19" s="493" t="str">
        <f t="shared" si="0"/>
        <v>12 months
2022
before impairment allowances**</v>
      </c>
    </row>
    <row r="20" spans="2:42" ht="12" customHeight="1">
      <c r="B20" s="669" t="s">
        <v>203</v>
      </c>
      <c r="C20" s="668">
        <v>273</v>
      </c>
      <c r="D20" s="668">
        <v>273</v>
      </c>
      <c r="E20" s="668">
        <v>285</v>
      </c>
      <c r="F20" s="668">
        <v>285</v>
      </c>
      <c r="G20" s="668">
        <v>282</v>
      </c>
      <c r="H20" s="668">
        <v>282</v>
      </c>
      <c r="I20" s="496">
        <v>295</v>
      </c>
      <c r="J20" s="496">
        <v>294</v>
      </c>
      <c r="K20" s="496">
        <v>1135</v>
      </c>
      <c r="L20" s="496">
        <v>1134</v>
      </c>
      <c r="M20" s="668">
        <v>280</v>
      </c>
      <c r="N20" s="668">
        <v>280</v>
      </c>
      <c r="O20" s="668">
        <v>290</v>
      </c>
      <c r="P20" s="668">
        <v>290</v>
      </c>
      <c r="Q20" s="668">
        <v>285</v>
      </c>
      <c r="R20" s="668">
        <v>285</v>
      </c>
      <c r="S20" s="496">
        <v>332</v>
      </c>
      <c r="T20" s="496">
        <v>332</v>
      </c>
      <c r="U20" s="496">
        <v>1187</v>
      </c>
      <c r="V20" s="496">
        <v>1187</v>
      </c>
      <c r="W20" s="668">
        <v>329</v>
      </c>
      <c r="X20" s="668">
        <v>329</v>
      </c>
      <c r="Y20" s="668">
        <v>332</v>
      </c>
      <c r="Z20" s="668">
        <v>332</v>
      </c>
      <c r="AA20" s="668">
        <v>338</v>
      </c>
      <c r="AB20" s="668">
        <v>338</v>
      </c>
      <c r="AC20" s="496">
        <v>368</v>
      </c>
      <c r="AD20" s="496">
        <v>368</v>
      </c>
      <c r="AE20" s="496">
        <v>1367</v>
      </c>
      <c r="AF20" s="496">
        <v>1367</v>
      </c>
      <c r="AG20" s="668">
        <v>366</v>
      </c>
      <c r="AH20" s="668">
        <v>366</v>
      </c>
      <c r="AI20" s="668">
        <v>367</v>
      </c>
      <c r="AJ20" s="668">
        <v>367</v>
      </c>
      <c r="AK20" s="668"/>
      <c r="AL20" s="668"/>
      <c r="AM20" s="496"/>
      <c r="AN20" s="496"/>
      <c r="AO20" s="496"/>
      <c r="AP20" s="496"/>
    </row>
    <row r="21" spans="2:42" ht="12" customHeight="1">
      <c r="B21" s="669" t="s">
        <v>205</v>
      </c>
      <c r="C21" s="668">
        <v>193</v>
      </c>
      <c r="D21" s="668">
        <v>193</v>
      </c>
      <c r="E21" s="668">
        <v>198</v>
      </c>
      <c r="F21" s="668">
        <v>198</v>
      </c>
      <c r="G21" s="668">
        <v>205</v>
      </c>
      <c r="H21" s="668">
        <v>205</v>
      </c>
      <c r="I21" s="496">
        <v>213</v>
      </c>
      <c r="J21" s="496">
        <v>213</v>
      </c>
      <c r="K21" s="496">
        <v>809.00000000000182</v>
      </c>
      <c r="L21" s="496">
        <v>809.00000000000182</v>
      </c>
      <c r="M21" s="668">
        <v>227</v>
      </c>
      <c r="N21" s="668">
        <v>227</v>
      </c>
      <c r="O21" s="668">
        <v>231</v>
      </c>
      <c r="P21" s="668">
        <v>231</v>
      </c>
      <c r="Q21" s="668">
        <v>224</v>
      </c>
      <c r="R21" s="668">
        <v>224</v>
      </c>
      <c r="S21" s="496">
        <v>232</v>
      </c>
      <c r="T21" s="496">
        <v>232</v>
      </c>
      <c r="U21" s="496">
        <v>914</v>
      </c>
      <c r="V21" s="496">
        <v>914</v>
      </c>
      <c r="W21" s="668">
        <v>249</v>
      </c>
      <c r="X21" s="668">
        <v>249</v>
      </c>
      <c r="Y21" s="668">
        <v>233</v>
      </c>
      <c r="Z21" s="668">
        <v>233</v>
      </c>
      <c r="AA21" s="668">
        <v>241</v>
      </c>
      <c r="AB21" s="668">
        <v>241</v>
      </c>
      <c r="AC21" s="496">
        <v>306</v>
      </c>
      <c r="AD21" s="496">
        <v>306</v>
      </c>
      <c r="AE21" s="496">
        <v>1029</v>
      </c>
      <c r="AF21" s="496">
        <v>1029</v>
      </c>
      <c r="AG21" s="668">
        <v>269</v>
      </c>
      <c r="AH21" s="668">
        <v>269</v>
      </c>
      <c r="AI21" s="668">
        <v>273</v>
      </c>
      <c r="AJ21" s="668">
        <v>273</v>
      </c>
      <c r="AK21" s="668"/>
      <c r="AL21" s="668"/>
      <c r="AM21" s="496"/>
      <c r="AN21" s="496"/>
      <c r="AO21" s="496"/>
      <c r="AP21" s="496"/>
    </row>
    <row r="22" spans="2:42" s="572" customFormat="1" ht="12" customHeight="1">
      <c r="B22" s="674" t="s">
        <v>90</v>
      </c>
      <c r="C22" s="668">
        <v>105</v>
      </c>
      <c r="D22" s="668">
        <v>105</v>
      </c>
      <c r="E22" s="668">
        <v>106</v>
      </c>
      <c r="F22" s="668">
        <v>106</v>
      </c>
      <c r="G22" s="668">
        <v>108</v>
      </c>
      <c r="H22" s="668">
        <v>108</v>
      </c>
      <c r="I22" s="668">
        <v>117</v>
      </c>
      <c r="J22" s="668">
        <v>118</v>
      </c>
      <c r="K22" s="668">
        <v>436</v>
      </c>
      <c r="L22" s="668">
        <v>437</v>
      </c>
      <c r="M22" s="668">
        <v>117</v>
      </c>
      <c r="N22" s="668">
        <v>117</v>
      </c>
      <c r="O22" s="668">
        <v>297</v>
      </c>
      <c r="P22" s="668">
        <v>297</v>
      </c>
      <c r="Q22" s="668">
        <v>377</v>
      </c>
      <c r="R22" s="668">
        <v>377</v>
      </c>
      <c r="S22" s="668">
        <v>389</v>
      </c>
      <c r="T22" s="668">
        <v>389</v>
      </c>
      <c r="U22" s="668">
        <v>1180</v>
      </c>
      <c r="V22" s="668">
        <v>1180</v>
      </c>
      <c r="W22" s="668">
        <v>395</v>
      </c>
      <c r="X22" s="668">
        <v>395</v>
      </c>
      <c r="Y22" s="668">
        <v>380</v>
      </c>
      <c r="Z22" s="668">
        <v>380</v>
      </c>
      <c r="AA22" s="668">
        <v>398</v>
      </c>
      <c r="AB22" s="668">
        <v>398</v>
      </c>
      <c r="AC22" s="668">
        <v>415</v>
      </c>
      <c r="AD22" s="668">
        <v>415</v>
      </c>
      <c r="AE22" s="668">
        <v>1588</v>
      </c>
      <c r="AF22" s="668">
        <v>1588</v>
      </c>
      <c r="AG22" s="668">
        <v>410</v>
      </c>
      <c r="AH22" s="668">
        <v>410</v>
      </c>
      <c r="AI22" s="668">
        <v>418</v>
      </c>
      <c r="AJ22" s="668">
        <v>418</v>
      </c>
      <c r="AK22" s="668"/>
      <c r="AL22" s="668"/>
      <c r="AM22" s="668"/>
      <c r="AN22" s="668"/>
      <c r="AO22" s="668"/>
      <c r="AP22" s="668"/>
    </row>
    <row r="23" spans="2:42" ht="12" customHeight="1">
      <c r="B23" s="674" t="s">
        <v>596</v>
      </c>
      <c r="C23" s="668">
        <v>157</v>
      </c>
      <c r="D23" s="668">
        <v>157</v>
      </c>
      <c r="E23" s="668">
        <v>153</v>
      </c>
      <c r="F23" s="668">
        <v>153</v>
      </c>
      <c r="G23" s="668">
        <v>158</v>
      </c>
      <c r="H23" s="668">
        <v>158</v>
      </c>
      <c r="I23" s="496">
        <v>162</v>
      </c>
      <c r="J23" s="496">
        <v>162</v>
      </c>
      <c r="K23" s="496">
        <v>630</v>
      </c>
      <c r="L23" s="496">
        <v>630</v>
      </c>
      <c r="M23" s="668">
        <v>167</v>
      </c>
      <c r="N23" s="668">
        <v>167</v>
      </c>
      <c r="O23" s="668">
        <v>184</v>
      </c>
      <c r="P23" s="668">
        <v>184</v>
      </c>
      <c r="Q23" s="668">
        <v>176</v>
      </c>
      <c r="R23" s="668">
        <v>176</v>
      </c>
      <c r="S23" s="496">
        <v>193</v>
      </c>
      <c r="T23" s="496">
        <v>193</v>
      </c>
      <c r="U23" s="496">
        <v>720</v>
      </c>
      <c r="V23" s="496">
        <v>720</v>
      </c>
      <c r="W23" s="668">
        <v>206</v>
      </c>
      <c r="X23" s="668">
        <v>206</v>
      </c>
      <c r="Y23" s="668">
        <v>199</v>
      </c>
      <c r="Z23" s="668">
        <v>199</v>
      </c>
      <c r="AA23" s="668">
        <v>203</v>
      </c>
      <c r="AB23" s="668">
        <v>203</v>
      </c>
      <c r="AC23" s="496">
        <v>197</v>
      </c>
      <c r="AD23" s="496">
        <v>197</v>
      </c>
      <c r="AE23" s="496">
        <v>805</v>
      </c>
      <c r="AF23" s="496">
        <v>805</v>
      </c>
      <c r="AG23" s="668">
        <v>206</v>
      </c>
      <c r="AH23" s="668">
        <v>206</v>
      </c>
      <c r="AI23" s="668">
        <v>210</v>
      </c>
      <c r="AJ23" s="668">
        <v>210</v>
      </c>
      <c r="AK23" s="668"/>
      <c r="AL23" s="668"/>
      <c r="AM23" s="496"/>
      <c r="AN23" s="496"/>
      <c r="AO23" s="496"/>
      <c r="AP23" s="496"/>
    </row>
    <row r="24" spans="2:42" ht="12" customHeight="1">
      <c r="B24" s="674" t="s">
        <v>208</v>
      </c>
      <c r="C24" s="668">
        <v>70</v>
      </c>
      <c r="D24" s="668">
        <v>70</v>
      </c>
      <c r="E24" s="668">
        <v>66</v>
      </c>
      <c r="F24" s="668">
        <v>66</v>
      </c>
      <c r="G24" s="668">
        <v>100</v>
      </c>
      <c r="H24" s="668">
        <v>100</v>
      </c>
      <c r="I24" s="496">
        <v>83</v>
      </c>
      <c r="J24" s="496">
        <v>83</v>
      </c>
      <c r="K24" s="496">
        <v>319</v>
      </c>
      <c r="L24" s="496">
        <v>319</v>
      </c>
      <c r="M24" s="668">
        <v>94</v>
      </c>
      <c r="N24" s="668">
        <v>94</v>
      </c>
      <c r="O24" s="668">
        <v>78</v>
      </c>
      <c r="P24" s="668">
        <v>78</v>
      </c>
      <c r="Q24" s="668">
        <v>72</v>
      </c>
      <c r="R24" s="668">
        <v>72</v>
      </c>
      <c r="S24" s="496">
        <v>106</v>
      </c>
      <c r="T24" s="496">
        <v>106</v>
      </c>
      <c r="U24" s="496">
        <v>350</v>
      </c>
      <c r="V24" s="496">
        <v>350</v>
      </c>
      <c r="W24" s="668">
        <v>75</v>
      </c>
      <c r="X24" s="668">
        <v>75</v>
      </c>
      <c r="Y24" s="668">
        <v>82</v>
      </c>
      <c r="Z24" s="668">
        <v>82</v>
      </c>
      <c r="AA24" s="668">
        <v>80</v>
      </c>
      <c r="AB24" s="668">
        <v>80</v>
      </c>
      <c r="AC24" s="496">
        <v>23</v>
      </c>
      <c r="AD24" s="496">
        <v>23</v>
      </c>
      <c r="AE24" s="496">
        <v>260</v>
      </c>
      <c r="AF24" s="496">
        <v>260</v>
      </c>
      <c r="AG24" s="668">
        <v>70</v>
      </c>
      <c r="AH24" s="668">
        <v>70</v>
      </c>
      <c r="AI24" s="668">
        <v>105</v>
      </c>
      <c r="AJ24" s="668">
        <v>105</v>
      </c>
      <c r="AK24" s="668"/>
      <c r="AL24" s="668"/>
      <c r="AM24" s="496"/>
      <c r="AN24" s="496"/>
      <c r="AO24" s="496"/>
      <c r="AP24" s="496"/>
    </row>
    <row r="25" spans="2:42" ht="12" customHeight="1" thickBot="1">
      <c r="B25" s="676" t="s">
        <v>209</v>
      </c>
      <c r="C25" s="677">
        <v>35</v>
      </c>
      <c r="D25" s="677">
        <v>35</v>
      </c>
      <c r="E25" s="677">
        <v>38</v>
      </c>
      <c r="F25" s="677">
        <v>38</v>
      </c>
      <c r="G25" s="677">
        <v>40</v>
      </c>
      <c r="H25" s="677">
        <v>40</v>
      </c>
      <c r="I25" s="498">
        <v>55</v>
      </c>
      <c r="J25" s="498">
        <v>55</v>
      </c>
      <c r="K25" s="498">
        <v>168</v>
      </c>
      <c r="L25" s="498">
        <v>168</v>
      </c>
      <c r="M25" s="677">
        <v>50</v>
      </c>
      <c r="N25" s="677">
        <v>50</v>
      </c>
      <c r="O25" s="677">
        <v>48</v>
      </c>
      <c r="P25" s="677">
        <v>48</v>
      </c>
      <c r="Q25" s="677">
        <v>54</v>
      </c>
      <c r="R25" s="677">
        <v>54</v>
      </c>
      <c r="S25" s="498">
        <v>54</v>
      </c>
      <c r="T25" s="498">
        <v>54</v>
      </c>
      <c r="U25" s="498">
        <v>206</v>
      </c>
      <c r="V25" s="498">
        <v>206</v>
      </c>
      <c r="W25" s="677">
        <v>57</v>
      </c>
      <c r="X25" s="677">
        <v>57</v>
      </c>
      <c r="Y25" s="677">
        <v>68</v>
      </c>
      <c r="Z25" s="677">
        <v>68</v>
      </c>
      <c r="AA25" s="677">
        <v>68</v>
      </c>
      <c r="AB25" s="677">
        <v>68</v>
      </c>
      <c r="AC25" s="498">
        <v>99</v>
      </c>
      <c r="AD25" s="498">
        <v>99</v>
      </c>
      <c r="AE25" s="498">
        <v>292</v>
      </c>
      <c r="AF25" s="498">
        <v>292</v>
      </c>
      <c r="AG25" s="677">
        <v>79</v>
      </c>
      <c r="AH25" s="677">
        <v>79</v>
      </c>
      <c r="AI25" s="677">
        <v>74</v>
      </c>
      <c r="AJ25" s="677">
        <v>74</v>
      </c>
      <c r="AK25" s="677"/>
      <c r="AL25" s="677"/>
      <c r="AM25" s="498"/>
      <c r="AN25" s="498"/>
      <c r="AO25" s="498"/>
      <c r="AP25" s="498"/>
    </row>
    <row r="26" spans="2:42" s="572" customFormat="1" ht="12" customHeight="1" thickBot="1">
      <c r="B26" s="519" t="s">
        <v>378</v>
      </c>
      <c r="C26" s="518">
        <v>833</v>
      </c>
      <c r="D26" s="518">
        <v>833</v>
      </c>
      <c r="E26" s="518">
        <v>846</v>
      </c>
      <c r="F26" s="518">
        <v>846</v>
      </c>
      <c r="G26" s="518">
        <v>893</v>
      </c>
      <c r="H26" s="518">
        <v>893</v>
      </c>
      <c r="I26" s="518">
        <v>925</v>
      </c>
      <c r="J26" s="518">
        <v>925</v>
      </c>
      <c r="K26" s="518">
        <v>3497.0000000000018</v>
      </c>
      <c r="L26" s="518">
        <v>3497.0000000000018</v>
      </c>
      <c r="M26" s="518">
        <v>935</v>
      </c>
      <c r="N26" s="518">
        <v>935</v>
      </c>
      <c r="O26" s="518">
        <v>1128</v>
      </c>
      <c r="P26" s="518">
        <v>1128</v>
      </c>
      <c r="Q26" s="518">
        <v>1188</v>
      </c>
      <c r="R26" s="518">
        <v>1188</v>
      </c>
      <c r="S26" s="518">
        <v>1306</v>
      </c>
      <c r="T26" s="518">
        <v>1306</v>
      </c>
      <c r="U26" s="518">
        <v>4557</v>
      </c>
      <c r="V26" s="518">
        <v>4557</v>
      </c>
      <c r="W26" s="518">
        <v>1311</v>
      </c>
      <c r="X26" s="518">
        <v>1311</v>
      </c>
      <c r="Y26" s="518">
        <v>1294</v>
      </c>
      <c r="Z26" s="518">
        <v>1294</v>
      </c>
      <c r="AA26" s="518">
        <v>1328</v>
      </c>
      <c r="AB26" s="518">
        <v>1328</v>
      </c>
      <c r="AC26" s="518">
        <v>1408</v>
      </c>
      <c r="AD26" s="518">
        <v>1408</v>
      </c>
      <c r="AE26" s="518">
        <v>5341</v>
      </c>
      <c r="AF26" s="518">
        <v>5341</v>
      </c>
      <c r="AG26" s="518">
        <v>1400</v>
      </c>
      <c r="AH26" s="518">
        <v>1400</v>
      </c>
      <c r="AI26" s="518">
        <v>1447</v>
      </c>
      <c r="AJ26" s="518">
        <v>1447</v>
      </c>
      <c r="AK26" s="518"/>
      <c r="AL26" s="518"/>
      <c r="AM26" s="518"/>
      <c r="AN26" s="518"/>
      <c r="AO26" s="518"/>
      <c r="AP26" s="518"/>
    </row>
    <row r="27" spans="2:42" ht="10.5">
      <c r="B27" s="535"/>
      <c r="C27" s="536"/>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row>
    <row r="28" spans="2:42">
      <c r="B28" s="494"/>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row>
    <row r="29" spans="2:42" ht="15.5">
      <c r="B29" s="574" t="s">
        <v>376</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row>
    <row r="30" spans="2:42" ht="9.75" customHeight="1">
      <c r="B30" s="494"/>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row>
    <row r="31" spans="2:42" ht="63" customHeight="1">
      <c r="B31" s="493" t="s">
        <v>202</v>
      </c>
      <c r="C31" s="493" t="s">
        <v>590</v>
      </c>
      <c r="D31" s="493" t="s">
        <v>597</v>
      </c>
      <c r="E31" s="493" t="s">
        <v>591</v>
      </c>
      <c r="F31" s="493" t="s">
        <v>598</v>
      </c>
      <c r="G31" s="493" t="s">
        <v>592</v>
      </c>
      <c r="H31" s="493" t="s">
        <v>599</v>
      </c>
      <c r="I31" s="493" t="s">
        <v>593</v>
      </c>
      <c r="J31" s="493" t="s">
        <v>600</v>
      </c>
      <c r="K31" s="493" t="s">
        <v>594</v>
      </c>
      <c r="L31" s="493" t="s">
        <v>601</v>
      </c>
      <c r="M31" s="493" t="s">
        <v>595</v>
      </c>
      <c r="N31" s="493" t="s">
        <v>602</v>
      </c>
      <c r="O31" s="493" t="s">
        <v>566</v>
      </c>
      <c r="P31" s="493" t="s">
        <v>603</v>
      </c>
      <c r="Q31" s="493" t="s">
        <v>567</v>
      </c>
      <c r="R31" s="493" t="s">
        <v>604</v>
      </c>
      <c r="S31" s="493" t="s">
        <v>568</v>
      </c>
      <c r="T31" s="493" t="s">
        <v>605</v>
      </c>
      <c r="U31" s="493" t="s">
        <v>569</v>
      </c>
      <c r="V31" s="493" t="s">
        <v>606</v>
      </c>
      <c r="W31" s="493" t="str">
        <f t="shared" ref="W31:AP31" si="1">W4</f>
        <v>Q1
2021</v>
      </c>
      <c r="X31" s="493" t="str">
        <f t="shared" si="1"/>
        <v>Q1
2021
before impairment allowances**</v>
      </c>
      <c r="Y31" s="493" t="str">
        <f t="shared" si="1"/>
        <v>Q2
2021</v>
      </c>
      <c r="Z31" s="493" t="str">
        <f t="shared" si="1"/>
        <v>Q2
2021
before impairment allowances**</v>
      </c>
      <c r="AA31" s="493" t="str">
        <f t="shared" si="1"/>
        <v>Q3
2021</v>
      </c>
      <c r="AB31" s="493" t="str">
        <f t="shared" si="1"/>
        <v>Q3
2021
before impairment allowances**</v>
      </c>
      <c r="AC31" s="493" t="str">
        <f t="shared" si="1"/>
        <v>Q4
2021</v>
      </c>
      <c r="AD31" s="493" t="str">
        <f t="shared" si="1"/>
        <v>Q4
2021
before impairment allowances**</v>
      </c>
      <c r="AE31" s="493" t="str">
        <f t="shared" si="1"/>
        <v>12 months
2021</v>
      </c>
      <c r="AF31" s="493" t="str">
        <f t="shared" si="1"/>
        <v>12 months
2021
before impairment allowances**</v>
      </c>
      <c r="AG31" s="493" t="str">
        <f t="shared" si="1"/>
        <v>Q1
2022</v>
      </c>
      <c r="AH31" s="493" t="str">
        <f t="shared" si="1"/>
        <v>Q1
2022
before impairment allowances**</v>
      </c>
      <c r="AI31" s="493" t="str">
        <f t="shared" si="1"/>
        <v>Q2
2022</v>
      </c>
      <c r="AJ31" s="493" t="str">
        <f t="shared" si="1"/>
        <v>Q2
2022
before impairment allowances**</v>
      </c>
      <c r="AK31" s="493" t="str">
        <f t="shared" si="1"/>
        <v>Q3
2022</v>
      </c>
      <c r="AL31" s="493" t="str">
        <f t="shared" si="1"/>
        <v>Q3
2022
before impairment allowances**</v>
      </c>
      <c r="AM31" s="493" t="str">
        <f t="shared" si="1"/>
        <v>Q4
2022</v>
      </c>
      <c r="AN31" s="493" t="str">
        <f t="shared" si="1"/>
        <v>Q4
2022
before impairment allowances**</v>
      </c>
      <c r="AO31" s="493" t="str">
        <f t="shared" si="1"/>
        <v>12 months
2022</v>
      </c>
      <c r="AP31" s="493" t="str">
        <f t="shared" si="1"/>
        <v>12 months
2022
before impairment allowances**</v>
      </c>
    </row>
    <row r="32" spans="2:42" ht="12" customHeight="1">
      <c r="B32" s="669" t="s">
        <v>203</v>
      </c>
      <c r="C32" s="668">
        <v>226</v>
      </c>
      <c r="D32" s="668">
        <v>226</v>
      </c>
      <c r="E32" s="668">
        <v>565</v>
      </c>
      <c r="F32" s="668">
        <v>566</v>
      </c>
      <c r="G32" s="668">
        <v>885</v>
      </c>
      <c r="H32" s="668">
        <v>885</v>
      </c>
      <c r="I32" s="496">
        <v>-29</v>
      </c>
      <c r="J32" s="496">
        <v>-28</v>
      </c>
      <c r="K32" s="496">
        <v>1647</v>
      </c>
      <c r="L32" s="496">
        <v>1649</v>
      </c>
      <c r="M32" s="668">
        <v>-637</v>
      </c>
      <c r="N32" s="668">
        <v>-633</v>
      </c>
      <c r="O32" s="668">
        <v>320</v>
      </c>
      <c r="P32" s="668">
        <v>324</v>
      </c>
      <c r="Q32" s="668">
        <v>-653</v>
      </c>
      <c r="R32" s="668">
        <v>-655</v>
      </c>
      <c r="S32" s="496">
        <v>-339</v>
      </c>
      <c r="T32" s="496">
        <v>-234</v>
      </c>
      <c r="U32" s="496">
        <v>-1309</v>
      </c>
      <c r="V32" s="496">
        <v>-1198</v>
      </c>
      <c r="W32" s="668">
        <v>-309</v>
      </c>
      <c r="X32" s="668">
        <v>-307</v>
      </c>
      <c r="Y32" s="668">
        <v>-69</v>
      </c>
      <c r="Z32" s="668">
        <v>-50</v>
      </c>
      <c r="AA32" s="668">
        <v>820</v>
      </c>
      <c r="AB32" s="668">
        <v>823</v>
      </c>
      <c r="AC32" s="496">
        <v>1795</v>
      </c>
      <c r="AD32" s="496">
        <v>1781</v>
      </c>
      <c r="AE32" s="496">
        <v>2237</v>
      </c>
      <c r="AF32" s="496">
        <v>2247</v>
      </c>
      <c r="AG32" s="668">
        <v>509</v>
      </c>
      <c r="AH32" s="668">
        <v>534</v>
      </c>
      <c r="AI32" s="668">
        <v>1478</v>
      </c>
      <c r="AJ32" s="668">
        <v>4289</v>
      </c>
      <c r="AK32" s="668"/>
      <c r="AL32" s="668"/>
      <c r="AM32" s="496"/>
      <c r="AN32" s="496"/>
      <c r="AO32" s="496"/>
      <c r="AP32" s="496"/>
    </row>
    <row r="33" spans="2:42" s="494" customFormat="1" ht="12" customHeight="1">
      <c r="B33" s="697" t="s">
        <v>204</v>
      </c>
      <c r="C33" s="672">
        <v>-194</v>
      </c>
      <c r="D33" s="672">
        <v>-194</v>
      </c>
      <c r="E33" s="672">
        <v>228</v>
      </c>
      <c r="F33" s="672">
        <v>228</v>
      </c>
      <c r="G33" s="672">
        <v>-362</v>
      </c>
      <c r="H33" s="672">
        <v>-362</v>
      </c>
      <c r="I33" s="497">
        <v>183</v>
      </c>
      <c r="J33" s="497">
        <v>183</v>
      </c>
      <c r="K33" s="497">
        <v>-145</v>
      </c>
      <c r="L33" s="497">
        <v>-145</v>
      </c>
      <c r="M33" s="672">
        <v>-1946</v>
      </c>
      <c r="N33" s="672">
        <v>-1946</v>
      </c>
      <c r="O33" s="672">
        <v>-526</v>
      </c>
      <c r="P33" s="672">
        <v>-526</v>
      </c>
      <c r="Q33" s="672">
        <v>270</v>
      </c>
      <c r="R33" s="672">
        <v>270</v>
      </c>
      <c r="S33" s="497">
        <v>-78</v>
      </c>
      <c r="T33" s="497">
        <v>-78</v>
      </c>
      <c r="U33" s="497">
        <v>-2280</v>
      </c>
      <c r="V33" s="497">
        <v>-2280</v>
      </c>
      <c r="W33" s="672">
        <v>1074</v>
      </c>
      <c r="X33" s="672">
        <v>1074</v>
      </c>
      <c r="Y33" s="672">
        <v>923</v>
      </c>
      <c r="Z33" s="672">
        <v>923</v>
      </c>
      <c r="AA33" s="672">
        <v>860</v>
      </c>
      <c r="AB33" s="672">
        <v>860</v>
      </c>
      <c r="AC33" s="497">
        <v>1195</v>
      </c>
      <c r="AD33" s="497">
        <v>1195</v>
      </c>
      <c r="AE33" s="497">
        <v>4052</v>
      </c>
      <c r="AF33" s="497">
        <v>4052</v>
      </c>
      <c r="AG33" s="672">
        <v>2079</v>
      </c>
      <c r="AH33" s="672">
        <v>2079</v>
      </c>
      <c r="AI33" s="672">
        <v>1331</v>
      </c>
      <c r="AJ33" s="672">
        <v>1331</v>
      </c>
      <c r="AK33" s="672"/>
      <c r="AL33" s="672"/>
      <c r="AM33" s="497"/>
      <c r="AN33" s="497"/>
      <c r="AO33" s="497"/>
      <c r="AP33" s="497"/>
    </row>
    <row r="34" spans="2:42" ht="12" customHeight="1">
      <c r="B34" s="669" t="s">
        <v>205</v>
      </c>
      <c r="C34" s="668">
        <v>508</v>
      </c>
      <c r="D34" s="668">
        <v>515</v>
      </c>
      <c r="E34" s="668">
        <v>505</v>
      </c>
      <c r="F34" s="668">
        <v>510</v>
      </c>
      <c r="G34" s="668">
        <v>507</v>
      </c>
      <c r="H34" s="668">
        <v>516</v>
      </c>
      <c r="I34" s="496">
        <v>-64</v>
      </c>
      <c r="J34" s="496">
        <v>-36</v>
      </c>
      <c r="K34" s="496">
        <v>1456</v>
      </c>
      <c r="L34" s="496">
        <v>1505</v>
      </c>
      <c r="M34" s="668">
        <v>539</v>
      </c>
      <c r="N34" s="668">
        <v>539</v>
      </c>
      <c r="O34" s="668">
        <v>20</v>
      </c>
      <c r="P34" s="668">
        <v>20</v>
      </c>
      <c r="Q34" s="668">
        <v>277</v>
      </c>
      <c r="R34" s="668">
        <v>278</v>
      </c>
      <c r="S34" s="496">
        <v>549</v>
      </c>
      <c r="T34" s="496">
        <v>558</v>
      </c>
      <c r="U34" s="496">
        <v>1385</v>
      </c>
      <c r="V34" s="496">
        <v>1395</v>
      </c>
      <c r="W34" s="668">
        <v>623</v>
      </c>
      <c r="X34" s="668">
        <v>623</v>
      </c>
      <c r="Y34" s="668">
        <v>788</v>
      </c>
      <c r="Z34" s="668">
        <v>788</v>
      </c>
      <c r="AA34" s="668">
        <v>772</v>
      </c>
      <c r="AB34" s="668">
        <v>772</v>
      </c>
      <c r="AC34" s="496">
        <v>1113</v>
      </c>
      <c r="AD34" s="496">
        <v>1083</v>
      </c>
      <c r="AE34" s="496">
        <v>3296</v>
      </c>
      <c r="AF34" s="496">
        <v>3266</v>
      </c>
      <c r="AG34" s="668">
        <v>182</v>
      </c>
      <c r="AH34" s="668">
        <v>182</v>
      </c>
      <c r="AI34" s="668">
        <v>1370</v>
      </c>
      <c r="AJ34" s="668">
        <v>1370</v>
      </c>
      <c r="AK34" s="668"/>
      <c r="AL34" s="668"/>
      <c r="AM34" s="496"/>
      <c r="AN34" s="496"/>
      <c r="AO34" s="496"/>
      <c r="AP34" s="496"/>
    </row>
    <row r="35" spans="2:42" s="494" customFormat="1" ht="12" customHeight="1">
      <c r="B35" s="697" t="s">
        <v>206</v>
      </c>
      <c r="C35" s="672">
        <v>19</v>
      </c>
      <c r="D35" s="672">
        <v>19</v>
      </c>
      <c r="E35" s="672">
        <v>-11</v>
      </c>
      <c r="F35" s="672">
        <v>-11</v>
      </c>
      <c r="G35" s="672">
        <v>-32</v>
      </c>
      <c r="H35" s="672">
        <v>-32</v>
      </c>
      <c r="I35" s="497">
        <v>38</v>
      </c>
      <c r="J35" s="497">
        <v>38</v>
      </c>
      <c r="K35" s="497">
        <v>14</v>
      </c>
      <c r="L35" s="497">
        <v>14</v>
      </c>
      <c r="M35" s="672">
        <v>-126</v>
      </c>
      <c r="N35" s="672">
        <v>-126</v>
      </c>
      <c r="O35" s="672">
        <v>60</v>
      </c>
      <c r="P35" s="672">
        <v>60</v>
      </c>
      <c r="Q35" s="672">
        <v>-3</v>
      </c>
      <c r="R35" s="672">
        <v>-3</v>
      </c>
      <c r="S35" s="497">
        <v>-25</v>
      </c>
      <c r="T35" s="497">
        <v>-25</v>
      </c>
      <c r="U35" s="497">
        <v>-94</v>
      </c>
      <c r="V35" s="497">
        <v>-94</v>
      </c>
      <c r="W35" s="672">
        <v>68</v>
      </c>
      <c r="X35" s="672">
        <v>68</v>
      </c>
      <c r="Y35" s="672">
        <v>40</v>
      </c>
      <c r="Z35" s="672">
        <v>40</v>
      </c>
      <c r="AA35" s="672">
        <v>30</v>
      </c>
      <c r="AB35" s="672">
        <v>30</v>
      </c>
      <c r="AC35" s="497">
        <v>56</v>
      </c>
      <c r="AD35" s="497">
        <v>56</v>
      </c>
      <c r="AE35" s="497">
        <v>194</v>
      </c>
      <c r="AF35" s="497">
        <v>194</v>
      </c>
      <c r="AG35" s="672">
        <v>95</v>
      </c>
      <c r="AH35" s="672">
        <v>95</v>
      </c>
      <c r="AI35" s="672">
        <v>-10</v>
      </c>
      <c r="AJ35" s="672">
        <v>-10</v>
      </c>
      <c r="AK35" s="672"/>
      <c r="AL35" s="672"/>
      <c r="AM35" s="497"/>
      <c r="AN35" s="497"/>
      <c r="AO35" s="497"/>
      <c r="AP35" s="497"/>
    </row>
    <row r="36" spans="2:42" s="572" customFormat="1" ht="12" customHeight="1">
      <c r="B36" s="674" t="s">
        <v>627</v>
      </c>
      <c r="C36" s="668">
        <v>133</v>
      </c>
      <c r="D36" s="668">
        <v>137</v>
      </c>
      <c r="E36" s="668">
        <v>326</v>
      </c>
      <c r="F36" s="668">
        <v>326</v>
      </c>
      <c r="G36" s="668">
        <v>406</v>
      </c>
      <c r="H36" s="668">
        <v>406</v>
      </c>
      <c r="I36" s="668">
        <v>262</v>
      </c>
      <c r="J36" s="668">
        <v>264</v>
      </c>
      <c r="K36" s="668">
        <v>1127</v>
      </c>
      <c r="L36" s="668">
        <v>1133</v>
      </c>
      <c r="M36" s="668">
        <v>371</v>
      </c>
      <c r="N36" s="668">
        <v>371</v>
      </c>
      <c r="O36" s="668">
        <v>4522</v>
      </c>
      <c r="P36" s="668">
        <v>4524</v>
      </c>
      <c r="Q36" s="668">
        <v>644</v>
      </c>
      <c r="R36" s="668">
        <v>645</v>
      </c>
      <c r="S36" s="668">
        <v>980</v>
      </c>
      <c r="T36" s="668">
        <v>982</v>
      </c>
      <c r="U36" s="668">
        <v>6517</v>
      </c>
      <c r="V36" s="668">
        <v>6522</v>
      </c>
      <c r="W36" s="668">
        <v>864</v>
      </c>
      <c r="X36" s="668">
        <v>864</v>
      </c>
      <c r="Y36" s="668">
        <v>773</v>
      </c>
      <c r="Z36" s="668">
        <v>835</v>
      </c>
      <c r="AA36" s="668">
        <v>646</v>
      </c>
      <c r="AB36" s="668">
        <v>644</v>
      </c>
      <c r="AC36" s="668">
        <v>-268</v>
      </c>
      <c r="AD36" s="668">
        <v>-251</v>
      </c>
      <c r="AE36" s="668">
        <v>2015</v>
      </c>
      <c r="AF36" s="668">
        <v>2092</v>
      </c>
      <c r="AG36" s="668">
        <v>594</v>
      </c>
      <c r="AH36" s="668">
        <v>594</v>
      </c>
      <c r="AI36" s="668">
        <v>743</v>
      </c>
      <c r="AJ36" s="668">
        <v>758</v>
      </c>
      <c r="AK36" s="668"/>
      <c r="AL36" s="668"/>
      <c r="AM36" s="668"/>
      <c r="AN36" s="668"/>
      <c r="AO36" s="668"/>
      <c r="AP36" s="668"/>
    </row>
    <row r="37" spans="2:42" ht="12" customHeight="1">
      <c r="B37" s="674" t="s">
        <v>207</v>
      </c>
      <c r="C37" s="668">
        <v>521</v>
      </c>
      <c r="D37" s="668">
        <v>519</v>
      </c>
      <c r="E37" s="668">
        <v>702</v>
      </c>
      <c r="F37" s="668">
        <v>706</v>
      </c>
      <c r="G37" s="668">
        <v>766</v>
      </c>
      <c r="H37" s="668">
        <v>767</v>
      </c>
      <c r="I37" s="496">
        <v>442</v>
      </c>
      <c r="J37" s="496">
        <v>423</v>
      </c>
      <c r="K37" s="496">
        <v>2431</v>
      </c>
      <c r="L37" s="496">
        <v>2415</v>
      </c>
      <c r="M37" s="668">
        <v>535</v>
      </c>
      <c r="N37" s="668">
        <v>539</v>
      </c>
      <c r="O37" s="668">
        <v>535</v>
      </c>
      <c r="P37" s="668">
        <v>542</v>
      </c>
      <c r="Q37" s="668">
        <v>857</v>
      </c>
      <c r="R37" s="668">
        <v>859</v>
      </c>
      <c r="S37" s="496">
        <v>546</v>
      </c>
      <c r="T37" s="496">
        <v>572</v>
      </c>
      <c r="U37" s="496">
        <v>2473</v>
      </c>
      <c r="V37" s="496">
        <v>2512</v>
      </c>
      <c r="W37" s="668">
        <v>340</v>
      </c>
      <c r="X37" s="668">
        <v>342</v>
      </c>
      <c r="Y37" s="668">
        <v>625</v>
      </c>
      <c r="Z37" s="668">
        <v>629</v>
      </c>
      <c r="AA37" s="668">
        <v>743</v>
      </c>
      <c r="AB37" s="668">
        <v>745</v>
      </c>
      <c r="AC37" s="496">
        <v>337</v>
      </c>
      <c r="AD37" s="496">
        <v>376</v>
      </c>
      <c r="AE37" s="496">
        <v>2045</v>
      </c>
      <c r="AF37" s="496">
        <v>2092</v>
      </c>
      <c r="AG37" s="668">
        <v>377</v>
      </c>
      <c r="AH37" s="668">
        <v>379</v>
      </c>
      <c r="AI37" s="668">
        <v>485</v>
      </c>
      <c r="AJ37" s="668">
        <v>487</v>
      </c>
      <c r="AK37" s="668"/>
      <c r="AL37" s="668"/>
      <c r="AM37" s="496"/>
      <c r="AN37" s="496"/>
      <c r="AO37" s="496"/>
      <c r="AP37" s="496"/>
    </row>
    <row r="38" spans="2:42" ht="12" customHeight="1">
      <c r="B38" s="674" t="s">
        <v>208</v>
      </c>
      <c r="C38" s="668">
        <v>23</v>
      </c>
      <c r="D38" s="668">
        <v>24</v>
      </c>
      <c r="E38" s="668">
        <v>16</v>
      </c>
      <c r="F38" s="668">
        <v>17</v>
      </c>
      <c r="G38" s="668">
        <v>-77</v>
      </c>
      <c r="H38" s="668">
        <v>-15</v>
      </c>
      <c r="I38" s="496">
        <v>-117</v>
      </c>
      <c r="J38" s="496">
        <v>-50</v>
      </c>
      <c r="K38" s="496">
        <v>-155</v>
      </c>
      <c r="L38" s="496">
        <v>-24</v>
      </c>
      <c r="M38" s="668">
        <v>-371</v>
      </c>
      <c r="N38" s="668">
        <v>125</v>
      </c>
      <c r="O38" s="668">
        <v>-201</v>
      </c>
      <c r="P38" s="668">
        <v>-68</v>
      </c>
      <c r="Q38" s="668">
        <v>-18</v>
      </c>
      <c r="R38" s="668">
        <v>-28</v>
      </c>
      <c r="S38" s="496">
        <v>-860</v>
      </c>
      <c r="T38" s="496">
        <v>-57</v>
      </c>
      <c r="U38" s="496">
        <v>-1450</v>
      </c>
      <c r="V38" s="496">
        <v>-28</v>
      </c>
      <c r="W38" s="668">
        <v>-61</v>
      </c>
      <c r="X38" s="668">
        <v>-61</v>
      </c>
      <c r="Y38" s="668">
        <v>-22</v>
      </c>
      <c r="Z38" s="668">
        <v>-22</v>
      </c>
      <c r="AA38" s="668">
        <v>50</v>
      </c>
      <c r="AB38" s="668">
        <v>50</v>
      </c>
      <c r="AC38" s="496">
        <v>1078</v>
      </c>
      <c r="AD38" s="496">
        <v>160</v>
      </c>
      <c r="AE38" s="496">
        <v>1045</v>
      </c>
      <c r="AF38" s="496">
        <v>127</v>
      </c>
      <c r="AG38" s="668">
        <v>92</v>
      </c>
      <c r="AH38" s="668">
        <v>92</v>
      </c>
      <c r="AI38" s="668">
        <v>199</v>
      </c>
      <c r="AJ38" s="668">
        <v>231</v>
      </c>
      <c r="AK38" s="668"/>
      <c r="AL38" s="668"/>
      <c r="AM38" s="496"/>
      <c r="AN38" s="496"/>
      <c r="AO38" s="496"/>
      <c r="AP38" s="496"/>
    </row>
    <row r="39" spans="2:42" ht="12" customHeight="1" thickBot="1">
      <c r="B39" s="676" t="s">
        <v>209</v>
      </c>
      <c r="C39" s="677">
        <v>-240</v>
      </c>
      <c r="D39" s="677">
        <v>-240</v>
      </c>
      <c r="E39" s="677">
        <v>-245</v>
      </c>
      <c r="F39" s="677">
        <v>-239</v>
      </c>
      <c r="G39" s="677">
        <v>-286</v>
      </c>
      <c r="H39" s="677">
        <v>-285</v>
      </c>
      <c r="I39" s="498">
        <v>-239</v>
      </c>
      <c r="J39" s="498">
        <v>-239</v>
      </c>
      <c r="K39" s="498">
        <v>-1010</v>
      </c>
      <c r="L39" s="498">
        <v>-1003</v>
      </c>
      <c r="M39" s="677">
        <v>-269</v>
      </c>
      <c r="N39" s="677">
        <v>-269</v>
      </c>
      <c r="O39" s="677">
        <v>-395</v>
      </c>
      <c r="P39" s="677">
        <v>-395</v>
      </c>
      <c r="Q39" s="677">
        <v>-317</v>
      </c>
      <c r="R39" s="677">
        <v>-317</v>
      </c>
      <c r="S39" s="498">
        <v>-353</v>
      </c>
      <c r="T39" s="498">
        <v>-349</v>
      </c>
      <c r="U39" s="498">
        <v>-1334</v>
      </c>
      <c r="V39" s="498">
        <v>-1330</v>
      </c>
      <c r="W39" s="677">
        <v>-347</v>
      </c>
      <c r="X39" s="677">
        <v>-347</v>
      </c>
      <c r="Y39" s="677">
        <v>-303</v>
      </c>
      <c r="Z39" s="677">
        <v>-303</v>
      </c>
      <c r="AA39" s="677">
        <v>-100</v>
      </c>
      <c r="AB39" s="677">
        <v>-100</v>
      </c>
      <c r="AC39" s="498">
        <v>-264</v>
      </c>
      <c r="AD39" s="498">
        <v>-261</v>
      </c>
      <c r="AE39" s="498">
        <v>-1014</v>
      </c>
      <c r="AF39" s="498">
        <v>-1011</v>
      </c>
      <c r="AG39" s="677">
        <v>-395</v>
      </c>
      <c r="AH39" s="677">
        <v>-395</v>
      </c>
      <c r="AI39" s="677">
        <v>-378</v>
      </c>
      <c r="AJ39" s="677">
        <v>-378</v>
      </c>
      <c r="AK39" s="677"/>
      <c r="AL39" s="677"/>
      <c r="AM39" s="498"/>
      <c r="AN39" s="498"/>
      <c r="AO39" s="498"/>
      <c r="AP39" s="498"/>
    </row>
    <row r="40" spans="2:42" s="572" customFormat="1" ht="12" customHeight="1" thickBot="1">
      <c r="B40" s="519" t="s">
        <v>628</v>
      </c>
      <c r="C40" s="518">
        <v>1171</v>
      </c>
      <c r="D40" s="518">
        <v>1181</v>
      </c>
      <c r="E40" s="518">
        <v>1869</v>
      </c>
      <c r="F40" s="518">
        <v>1886</v>
      </c>
      <c r="G40" s="518">
        <v>2201</v>
      </c>
      <c r="H40" s="518">
        <v>2274</v>
      </c>
      <c r="I40" s="518">
        <v>255</v>
      </c>
      <c r="J40" s="518">
        <v>334</v>
      </c>
      <c r="K40" s="518">
        <v>5496</v>
      </c>
      <c r="L40" s="518">
        <v>5675</v>
      </c>
      <c r="M40" s="518">
        <v>168</v>
      </c>
      <c r="N40" s="518">
        <v>672</v>
      </c>
      <c r="O40" s="518">
        <v>4801</v>
      </c>
      <c r="P40" s="518">
        <v>4947</v>
      </c>
      <c r="Q40" s="518">
        <v>790</v>
      </c>
      <c r="R40" s="518">
        <v>782</v>
      </c>
      <c r="S40" s="518">
        <v>523</v>
      </c>
      <c r="T40" s="518">
        <v>1472</v>
      </c>
      <c r="U40" s="518">
        <v>6282</v>
      </c>
      <c r="V40" s="518">
        <v>7873</v>
      </c>
      <c r="W40" s="518">
        <v>1110</v>
      </c>
      <c r="X40" s="518">
        <v>1114</v>
      </c>
      <c r="Y40" s="518">
        <v>1792</v>
      </c>
      <c r="Z40" s="518">
        <v>1877</v>
      </c>
      <c r="AA40" s="518">
        <v>2931</v>
      </c>
      <c r="AB40" s="518">
        <v>2934</v>
      </c>
      <c r="AC40" s="518">
        <v>3791</v>
      </c>
      <c r="AD40" s="518">
        <v>2888</v>
      </c>
      <c r="AE40" s="518">
        <v>9624</v>
      </c>
      <c r="AF40" s="518">
        <v>8813</v>
      </c>
      <c r="AG40" s="518">
        <v>1359</v>
      </c>
      <c r="AH40" s="518">
        <v>1386</v>
      </c>
      <c r="AI40" s="518">
        <v>3897</v>
      </c>
      <c r="AJ40" s="518">
        <v>6757</v>
      </c>
      <c r="AK40" s="518"/>
      <c r="AL40" s="518"/>
      <c r="AM40" s="518"/>
      <c r="AN40" s="518"/>
      <c r="AO40" s="518"/>
      <c r="AP40" s="518"/>
    </row>
    <row r="41" spans="2:42">
      <c r="B41" s="711" t="s">
        <v>620</v>
      </c>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row>
    <row r="42" spans="2:42">
      <c r="B42" s="492" t="s">
        <v>607</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row>
    <row r="43" spans="2:42">
      <c r="B43" s="711" t="s">
        <v>660</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row>
    <row r="44" spans="2:42">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row>
    <row r="45" spans="2:42" s="682" customFormat="1" ht="10.5" outlineLevel="1">
      <c r="B45" s="555" t="s">
        <v>11</v>
      </c>
      <c r="C45" s="681">
        <v>-175</v>
      </c>
      <c r="D45" s="681">
        <v>-175</v>
      </c>
      <c r="E45" s="681">
        <v>217</v>
      </c>
      <c r="F45" s="681">
        <v>217</v>
      </c>
      <c r="G45" s="681">
        <v>-394</v>
      </c>
      <c r="H45" s="681">
        <v>-394</v>
      </c>
      <c r="I45" s="681">
        <v>221</v>
      </c>
      <c r="J45" s="681">
        <v>221</v>
      </c>
      <c r="K45" s="681">
        <v>-131</v>
      </c>
      <c r="L45" s="681">
        <v>-131</v>
      </c>
      <c r="M45" s="681">
        <v>-2072</v>
      </c>
      <c r="N45" s="681">
        <v>-2072</v>
      </c>
      <c r="O45" s="681">
        <v>-466</v>
      </c>
      <c r="P45" s="681">
        <v>-466</v>
      </c>
      <c r="Q45" s="681">
        <v>267</v>
      </c>
      <c r="R45" s="681">
        <v>267</v>
      </c>
      <c r="S45" s="681">
        <v>-103</v>
      </c>
      <c r="T45" s="681">
        <v>-103</v>
      </c>
      <c r="U45" s="681">
        <v>-2374</v>
      </c>
      <c r="V45" s="681">
        <v>-2374</v>
      </c>
      <c r="W45" s="681">
        <v>1142</v>
      </c>
      <c r="X45" s="681">
        <v>1142</v>
      </c>
      <c r="Y45" s="681">
        <v>963</v>
      </c>
      <c r="Z45" s="681">
        <v>963</v>
      </c>
      <c r="AA45" s="681">
        <v>890</v>
      </c>
      <c r="AB45" s="681">
        <v>890</v>
      </c>
      <c r="AC45" s="681">
        <v>1251</v>
      </c>
      <c r="AD45" s="681">
        <v>1251</v>
      </c>
      <c r="AE45" s="681">
        <v>4246</v>
      </c>
      <c r="AF45" s="681">
        <v>4246</v>
      </c>
      <c r="AG45" s="681">
        <v>2174</v>
      </c>
      <c r="AH45" s="681">
        <v>2174</v>
      </c>
      <c r="AI45" s="681">
        <v>1321</v>
      </c>
      <c r="AJ45" s="681">
        <v>1321</v>
      </c>
      <c r="AK45" s="681"/>
      <c r="AL45" s="681"/>
      <c r="AM45" s="681"/>
      <c r="AN45" s="681"/>
      <c r="AO45" s="681"/>
      <c r="AP45" s="681"/>
    </row>
    <row r="46" spans="2:42" outlineLevel="1">
      <c r="B46" s="540"/>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row>
    <row r="47" spans="2:42" ht="10.5" outlineLevel="1">
      <c r="B47" s="555" t="s">
        <v>418</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row>
    <row r="48" spans="2:42" outlineLevel="1">
      <c r="B48" s="557" t="s">
        <v>203</v>
      </c>
      <c r="C48" s="540"/>
      <c r="D48" s="540">
        <v>0</v>
      </c>
      <c r="E48" s="540"/>
      <c r="F48" s="540">
        <v>-1</v>
      </c>
      <c r="G48" s="540"/>
      <c r="H48" s="540">
        <v>0</v>
      </c>
      <c r="I48" s="540"/>
      <c r="J48" s="540">
        <v>-1</v>
      </c>
      <c r="K48" s="540"/>
      <c r="L48" s="540">
        <v>-2</v>
      </c>
      <c r="M48" s="540"/>
      <c r="N48" s="540">
        <v>-4</v>
      </c>
      <c r="O48" s="540"/>
      <c r="P48" s="540">
        <v>-4</v>
      </c>
      <c r="Q48" s="540"/>
      <c r="R48" s="540">
        <v>2</v>
      </c>
      <c r="S48" s="540"/>
      <c r="T48" s="540">
        <v>-105</v>
      </c>
      <c r="U48" s="540"/>
      <c r="V48" s="540">
        <v>-111</v>
      </c>
      <c r="W48" s="540"/>
      <c r="X48" s="540">
        <v>-2</v>
      </c>
      <c r="Y48" s="540"/>
      <c r="Z48" s="540">
        <v>-19</v>
      </c>
      <c r="AA48" s="540"/>
      <c r="AB48" s="540">
        <v>-3</v>
      </c>
      <c r="AC48" s="540"/>
      <c r="AD48" s="540">
        <v>14</v>
      </c>
      <c r="AE48" s="540"/>
      <c r="AF48" s="540">
        <v>-10</v>
      </c>
      <c r="AG48" s="540"/>
      <c r="AH48" s="540">
        <v>-25</v>
      </c>
      <c r="AI48" s="540"/>
      <c r="AJ48" s="540">
        <v>-2811</v>
      </c>
      <c r="AK48" s="540"/>
      <c r="AL48" s="540"/>
      <c r="AM48" s="540"/>
      <c r="AN48" s="540"/>
      <c r="AO48" s="540"/>
      <c r="AP48" s="540"/>
    </row>
    <row r="49" spans="2:42" outlineLevel="1">
      <c r="B49" s="557" t="s">
        <v>205</v>
      </c>
      <c r="C49" s="540"/>
      <c r="D49" s="540">
        <v>-7</v>
      </c>
      <c r="E49" s="540"/>
      <c r="F49" s="540">
        <v>-5</v>
      </c>
      <c r="G49" s="540"/>
      <c r="H49" s="540">
        <v>-9</v>
      </c>
      <c r="I49" s="540"/>
      <c r="J49" s="540">
        <v>-28</v>
      </c>
      <c r="K49" s="540"/>
      <c r="L49" s="540">
        <v>-49</v>
      </c>
      <c r="M49" s="540"/>
      <c r="N49" s="540">
        <v>0</v>
      </c>
      <c r="O49" s="540"/>
      <c r="P49" s="540">
        <v>0</v>
      </c>
      <c r="Q49" s="540"/>
      <c r="R49" s="540">
        <v>-1</v>
      </c>
      <c r="S49" s="540"/>
      <c r="T49" s="540">
        <v>-9</v>
      </c>
      <c r="U49" s="540"/>
      <c r="V49" s="540">
        <v>-10</v>
      </c>
      <c r="W49" s="540"/>
      <c r="X49" s="540">
        <v>0</v>
      </c>
      <c r="Y49" s="540"/>
      <c r="Z49" s="540">
        <v>0</v>
      </c>
      <c r="AA49" s="540"/>
      <c r="AB49" s="540">
        <v>0</v>
      </c>
      <c r="AC49" s="540"/>
      <c r="AD49" s="540">
        <v>30</v>
      </c>
      <c r="AE49" s="540"/>
      <c r="AF49" s="540">
        <v>30</v>
      </c>
      <c r="AG49" s="540"/>
      <c r="AH49" s="540">
        <v>0</v>
      </c>
      <c r="AI49" s="540"/>
      <c r="AJ49" s="540">
        <v>0</v>
      </c>
      <c r="AK49" s="540"/>
      <c r="AL49" s="540"/>
      <c r="AM49" s="540"/>
      <c r="AN49" s="540"/>
      <c r="AO49" s="540"/>
      <c r="AP49" s="540"/>
    </row>
    <row r="50" spans="2:42" outlineLevel="1">
      <c r="B50" s="557" t="s">
        <v>596</v>
      </c>
      <c r="C50" s="540"/>
      <c r="D50" s="540">
        <v>-4</v>
      </c>
      <c r="E50" s="540"/>
      <c r="F50" s="540">
        <v>0</v>
      </c>
      <c r="G50" s="540"/>
      <c r="H50" s="540">
        <v>0</v>
      </c>
      <c r="I50" s="540"/>
      <c r="J50" s="540">
        <v>-2</v>
      </c>
      <c r="K50" s="540"/>
      <c r="L50" s="540">
        <v>-6</v>
      </c>
      <c r="M50" s="540"/>
      <c r="N50" s="540">
        <v>0</v>
      </c>
      <c r="O50" s="540"/>
      <c r="P50" s="540">
        <v>-2</v>
      </c>
      <c r="Q50" s="540"/>
      <c r="R50" s="540">
        <v>-1</v>
      </c>
      <c r="S50" s="540"/>
      <c r="T50" s="540">
        <v>-2</v>
      </c>
      <c r="U50" s="540"/>
      <c r="V50" s="540">
        <v>-5</v>
      </c>
      <c r="W50" s="540"/>
      <c r="X50" s="540">
        <v>0</v>
      </c>
      <c r="Y50" s="540"/>
      <c r="Z50" s="540">
        <v>-62</v>
      </c>
      <c r="AA50" s="540"/>
      <c r="AB50" s="540">
        <v>2</v>
      </c>
      <c r="AC50" s="540"/>
      <c r="AD50" s="540">
        <v>-17</v>
      </c>
      <c r="AE50" s="540"/>
      <c r="AF50" s="540">
        <v>-77</v>
      </c>
      <c r="AG50" s="540"/>
      <c r="AH50" s="540">
        <v>0</v>
      </c>
      <c r="AI50" s="540"/>
      <c r="AJ50" s="540">
        <v>-15</v>
      </c>
      <c r="AK50" s="540"/>
      <c r="AL50" s="540"/>
      <c r="AM50" s="540"/>
      <c r="AN50" s="540"/>
      <c r="AO50" s="540"/>
      <c r="AP50" s="540"/>
    </row>
    <row r="51" spans="2:42" outlineLevel="1">
      <c r="B51" s="557" t="s">
        <v>207</v>
      </c>
      <c r="C51" s="540"/>
      <c r="D51" s="540">
        <v>2</v>
      </c>
      <c r="E51" s="540"/>
      <c r="F51" s="540">
        <v>-4</v>
      </c>
      <c r="G51" s="540"/>
      <c r="H51" s="540">
        <v>-1</v>
      </c>
      <c r="I51" s="540"/>
      <c r="J51" s="540">
        <v>19</v>
      </c>
      <c r="K51" s="540"/>
      <c r="L51" s="540">
        <v>16</v>
      </c>
      <c r="M51" s="540"/>
      <c r="N51" s="540">
        <v>-4</v>
      </c>
      <c r="O51" s="540"/>
      <c r="P51" s="540">
        <v>-7</v>
      </c>
      <c r="Q51" s="540"/>
      <c r="R51" s="540">
        <v>-2</v>
      </c>
      <c r="S51" s="540"/>
      <c r="T51" s="540">
        <v>-26</v>
      </c>
      <c r="U51" s="540"/>
      <c r="V51" s="540">
        <v>-39</v>
      </c>
      <c r="W51" s="540"/>
      <c r="X51" s="540">
        <v>-2</v>
      </c>
      <c r="Y51" s="540"/>
      <c r="Z51" s="540">
        <v>-4</v>
      </c>
      <c r="AA51" s="540"/>
      <c r="AB51" s="540">
        <v>-2</v>
      </c>
      <c r="AC51" s="540"/>
      <c r="AD51" s="540">
        <v>-39</v>
      </c>
      <c r="AE51" s="540"/>
      <c r="AF51" s="540">
        <v>-47</v>
      </c>
      <c r="AG51" s="540"/>
      <c r="AH51" s="540">
        <v>-2</v>
      </c>
      <c r="AI51" s="540"/>
      <c r="AJ51" s="540">
        <v>-2</v>
      </c>
      <c r="AK51" s="540"/>
      <c r="AL51" s="540"/>
      <c r="AM51" s="540"/>
      <c r="AN51" s="540"/>
      <c r="AO51" s="540"/>
      <c r="AP51" s="540"/>
    </row>
    <row r="52" spans="2:42" outlineLevel="1">
      <c r="B52" s="557" t="s">
        <v>208</v>
      </c>
      <c r="C52" s="540"/>
      <c r="D52" s="540">
        <v>-1</v>
      </c>
      <c r="E52" s="540"/>
      <c r="F52" s="540">
        <v>-1</v>
      </c>
      <c r="G52" s="540"/>
      <c r="H52" s="540">
        <v>-62</v>
      </c>
      <c r="I52" s="540"/>
      <c r="J52" s="540">
        <v>-67</v>
      </c>
      <c r="K52" s="540"/>
      <c r="L52" s="540">
        <v>-131</v>
      </c>
      <c r="M52" s="540"/>
      <c r="N52" s="540">
        <v>-496</v>
      </c>
      <c r="O52" s="540"/>
      <c r="P52" s="540">
        <v>-133</v>
      </c>
      <c r="Q52" s="540"/>
      <c r="R52" s="540">
        <v>10</v>
      </c>
      <c r="S52" s="540"/>
      <c r="T52" s="540">
        <v>-803</v>
      </c>
      <c r="U52" s="540"/>
      <c r="V52" s="540">
        <v>-1422</v>
      </c>
      <c r="W52" s="540"/>
      <c r="X52" s="540">
        <v>0</v>
      </c>
      <c r="Y52" s="540"/>
      <c r="Z52" s="540">
        <v>0</v>
      </c>
      <c r="AA52" s="540"/>
      <c r="AB52" s="540">
        <v>0</v>
      </c>
      <c r="AC52" s="540"/>
      <c r="AD52" s="540">
        <v>918</v>
      </c>
      <c r="AE52" s="540"/>
      <c r="AF52" s="540">
        <v>918</v>
      </c>
      <c r="AG52" s="540"/>
      <c r="AH52" s="540">
        <v>0</v>
      </c>
      <c r="AI52" s="540"/>
      <c r="AJ52" s="540">
        <v>-32</v>
      </c>
      <c r="AK52" s="540"/>
      <c r="AL52" s="540"/>
      <c r="AM52" s="540"/>
      <c r="AN52" s="540"/>
      <c r="AO52" s="540"/>
      <c r="AP52" s="540"/>
    </row>
    <row r="53" spans="2:42" outlineLevel="1">
      <c r="B53" s="557" t="s">
        <v>209</v>
      </c>
      <c r="C53" s="540"/>
      <c r="D53" s="540">
        <v>0</v>
      </c>
      <c r="E53" s="540"/>
      <c r="F53" s="540">
        <v>-6</v>
      </c>
      <c r="G53" s="540"/>
      <c r="H53" s="540">
        <v>-1</v>
      </c>
      <c r="I53" s="540"/>
      <c r="J53" s="540">
        <v>0</v>
      </c>
      <c r="K53" s="540"/>
      <c r="L53" s="540">
        <v>-7</v>
      </c>
      <c r="M53" s="540"/>
      <c r="N53" s="540">
        <v>0</v>
      </c>
      <c r="O53" s="540"/>
      <c r="P53" s="540">
        <v>0</v>
      </c>
      <c r="Q53" s="540"/>
      <c r="R53" s="540">
        <v>0</v>
      </c>
      <c r="S53" s="540"/>
      <c r="T53" s="540">
        <v>-4</v>
      </c>
      <c r="U53" s="540"/>
      <c r="V53" s="540">
        <v>-4</v>
      </c>
      <c r="W53" s="540"/>
      <c r="X53" s="540">
        <v>0</v>
      </c>
      <c r="Y53" s="540"/>
      <c r="Z53" s="540">
        <v>0</v>
      </c>
      <c r="AA53" s="540"/>
      <c r="AB53" s="540">
        <v>0</v>
      </c>
      <c r="AC53" s="540"/>
      <c r="AD53" s="540">
        <v>-3</v>
      </c>
      <c r="AE53" s="540"/>
      <c r="AF53" s="540">
        <v>-3</v>
      </c>
      <c r="AG53" s="540"/>
      <c r="AH53" s="540">
        <v>0</v>
      </c>
      <c r="AI53" s="540"/>
      <c r="AJ53" s="540">
        <v>0</v>
      </c>
      <c r="AK53" s="540"/>
      <c r="AL53" s="540"/>
      <c r="AM53" s="540"/>
      <c r="AN53" s="540"/>
      <c r="AO53" s="540"/>
      <c r="AP53" s="540"/>
    </row>
    <row r="54" spans="2:42" ht="10.5" outlineLevel="1">
      <c r="B54" s="555" t="s">
        <v>33</v>
      </c>
      <c r="C54" s="555"/>
      <c r="D54" s="555">
        <v>-10</v>
      </c>
      <c r="E54" s="555"/>
      <c r="F54" s="555">
        <v>-17</v>
      </c>
      <c r="G54" s="555"/>
      <c r="H54" s="555">
        <v>-73</v>
      </c>
      <c r="I54" s="555"/>
      <c r="J54" s="555">
        <v>-79</v>
      </c>
      <c r="K54" s="555"/>
      <c r="L54" s="555">
        <v>-179</v>
      </c>
      <c r="M54" s="555"/>
      <c r="N54" s="555">
        <v>-504</v>
      </c>
      <c r="O54" s="555"/>
      <c r="P54" s="555">
        <v>-146</v>
      </c>
      <c r="Q54" s="555"/>
      <c r="R54" s="555">
        <v>8</v>
      </c>
      <c r="S54" s="555"/>
      <c r="T54" s="555">
        <v>-949</v>
      </c>
      <c r="U54" s="555"/>
      <c r="V54" s="555">
        <v>-1591</v>
      </c>
      <c r="W54" s="555"/>
      <c r="X54" s="555">
        <v>-4</v>
      </c>
      <c r="Y54" s="555"/>
      <c r="Z54" s="555">
        <v>-85</v>
      </c>
      <c r="AA54" s="555"/>
      <c r="AB54" s="555">
        <v>-3</v>
      </c>
      <c r="AC54" s="555"/>
      <c r="AD54" s="555">
        <v>903</v>
      </c>
      <c r="AE54" s="555"/>
      <c r="AF54" s="555">
        <v>811</v>
      </c>
      <c r="AG54" s="555"/>
      <c r="AH54" s="555">
        <v>-27</v>
      </c>
      <c r="AI54" s="555"/>
      <c r="AJ54" s="555">
        <v>-2860</v>
      </c>
      <c r="AK54" s="555"/>
      <c r="AL54" s="555"/>
      <c r="AM54" s="555"/>
      <c r="AN54" s="555"/>
      <c r="AO54" s="555"/>
      <c r="AP54" s="555"/>
    </row>
    <row r="55" spans="2:42" ht="10.5">
      <c r="C55" s="541"/>
      <c r="D55" s="541"/>
      <c r="E55" s="541"/>
      <c r="F55" s="541"/>
      <c r="G55" s="541"/>
      <c r="H55" s="541"/>
      <c r="I55" s="555"/>
      <c r="J55" s="555"/>
      <c r="K55" s="555"/>
      <c r="L55" s="555"/>
      <c r="M55" s="541"/>
      <c r="N55" s="541"/>
      <c r="O55" s="541"/>
      <c r="P55" s="541"/>
      <c r="Q55" s="541"/>
      <c r="R55" s="541"/>
      <c r="S55" s="555"/>
      <c r="T55" s="555"/>
      <c r="U55" s="555"/>
      <c r="V55" s="555"/>
      <c r="W55" s="541"/>
      <c r="X55" s="541"/>
      <c r="Y55" s="541"/>
      <c r="Z55" s="541"/>
      <c r="AA55" s="541"/>
      <c r="AB55" s="541"/>
      <c r="AC55" s="555"/>
      <c r="AD55" s="555"/>
      <c r="AE55" s="555"/>
      <c r="AF55" s="555"/>
      <c r="AG55" s="541"/>
      <c r="AH55" s="541"/>
      <c r="AI55" s="541"/>
      <c r="AJ55" s="541"/>
      <c r="AK55" s="541"/>
      <c r="AL55" s="541"/>
      <c r="AM55" s="555"/>
      <c r="AN55" s="555"/>
      <c r="AO55" s="555"/>
      <c r="AP55" s="555"/>
    </row>
    <row r="58" spans="2:42" ht="10.5">
      <c r="J58" s="681"/>
      <c r="T58" s="681"/>
      <c r="AD58" s="681"/>
      <c r="AN58" s="681"/>
    </row>
    <row r="59" spans="2:42">
      <c r="J59" s="538"/>
      <c r="T59" s="538"/>
      <c r="AD59" s="538"/>
      <c r="AN59" s="538"/>
    </row>
    <row r="60" spans="2:42" ht="10.5">
      <c r="J60" s="555"/>
      <c r="T60" s="555"/>
      <c r="AD60" s="555"/>
      <c r="AN60" s="555"/>
    </row>
    <row r="61" spans="2:42">
      <c r="J61" s="540"/>
      <c r="T61" s="540"/>
      <c r="AD61" s="540"/>
      <c r="AN61" s="540"/>
    </row>
    <row r="62" spans="2:42">
      <c r="J62" s="540"/>
      <c r="T62" s="540"/>
      <c r="AD62" s="540"/>
      <c r="AN62" s="540"/>
    </row>
    <row r="63" spans="2:42">
      <c r="J63" s="540"/>
      <c r="T63" s="540"/>
      <c r="AD63" s="540"/>
      <c r="AN63" s="540"/>
    </row>
    <row r="64" spans="2:42">
      <c r="J64" s="540"/>
      <c r="T64" s="540"/>
      <c r="AD64" s="540"/>
      <c r="AN64" s="540"/>
    </row>
    <row r="65" spans="10:40">
      <c r="J65" s="540"/>
      <c r="T65" s="540"/>
      <c r="AD65" s="540"/>
      <c r="AN65" s="540"/>
    </row>
    <row r="66" spans="10:40" ht="10.5">
      <c r="J66" s="555"/>
      <c r="T66" s="555"/>
      <c r="AD66" s="555"/>
      <c r="AN66" s="555"/>
    </row>
  </sheetData>
  <printOptions horizontalCentere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40</vt:i4>
      </vt:variant>
      <vt:variant>
        <vt:lpstr>Zakresy nazwane</vt:lpstr>
      </vt:variant>
      <vt:variant>
        <vt:i4>57</vt:i4>
      </vt:variant>
    </vt:vector>
  </HeadingPairs>
  <TitlesOfParts>
    <vt:vector size="97" baseType="lpstr">
      <vt:lpstr>Table of contents</vt:lpstr>
      <vt:lpstr>Macroeconomic situation</vt:lpstr>
      <vt:lpstr>Margins</vt:lpstr>
      <vt:lpstr>Exchange rates</vt:lpstr>
      <vt:lpstr>Fuel consumption</vt:lpstr>
      <vt:lpstr>Selected financial data</vt:lpstr>
      <vt:lpstr>Imperment 2012_2011</vt:lpstr>
      <vt:lpstr>Key financial data</vt:lpstr>
      <vt:lpstr>EBITDA, EBIT, Depreciation</vt:lpstr>
      <vt:lpstr>Refining</vt:lpstr>
      <vt:lpstr>Petrochemical</vt:lpstr>
      <vt:lpstr>Energy</vt:lpstr>
      <vt:lpstr>Retail</vt:lpstr>
      <vt:lpstr>Upstream</vt:lpstr>
      <vt:lpstr>Corporate functions</vt:lpstr>
      <vt:lpstr>P&amp;L</vt:lpstr>
      <vt:lpstr>Balance sheet</vt:lpstr>
      <vt:lpstr>CashFlow</vt:lpstr>
      <vt:lpstr>Selected operating data</vt:lpstr>
      <vt:lpstr>Production</vt:lpstr>
      <vt:lpstr>Sales</vt:lpstr>
      <vt:lpstr>Energy_Upstream</vt:lpstr>
      <vt:lpstr>Historical data</vt:lpstr>
      <vt:lpstr>Key financial data'13-'19</vt:lpstr>
      <vt:lpstr>EBITDA, EBIT, Depreciat.'13-'19</vt:lpstr>
      <vt:lpstr>Downstream'13-'19</vt:lpstr>
      <vt:lpstr>P&amp;L'13-'17</vt:lpstr>
      <vt:lpstr>P&amp;L'18</vt:lpstr>
      <vt:lpstr>Balance sheet'13-'15</vt:lpstr>
      <vt:lpstr>Balance sheet'16</vt:lpstr>
      <vt:lpstr>Balance sheet'17-'18</vt:lpstr>
      <vt:lpstr>CashFlow '13-'15</vt:lpstr>
      <vt:lpstr>CashFlow '16-'17</vt:lpstr>
      <vt:lpstr>CashFlow '18</vt:lpstr>
      <vt:lpstr>CashFlow '19</vt:lpstr>
      <vt:lpstr>CashFlow '20</vt:lpstr>
      <vt:lpstr>CashFlow '21</vt:lpstr>
      <vt:lpstr>Production'13-'19</vt:lpstr>
      <vt:lpstr>Sales'13-'19</vt:lpstr>
      <vt:lpstr>14str.Sprzedaz</vt:lpstr>
      <vt:lpstr>'Balance sheet'!FWT_Bilans</vt:lpstr>
      <vt:lpstr>'Balance sheet''13-''15'!FWT_Bilans</vt:lpstr>
      <vt:lpstr>'Balance sheet''16'!FWT_Bilans</vt:lpstr>
      <vt:lpstr>'Balance sheet''17-''18'!FWT_Bilans</vt:lpstr>
      <vt:lpstr>CashFlow!FWT_CF</vt:lpstr>
      <vt:lpstr>'CashFlow ''13-''15'!FWT_CF</vt:lpstr>
      <vt:lpstr>'CashFlow ''16-''17'!FWT_CF</vt:lpstr>
      <vt:lpstr>'CashFlow ''18'!FWT_CF</vt:lpstr>
      <vt:lpstr>'CashFlow ''19'!FWT_CF</vt:lpstr>
      <vt:lpstr>'CashFlow ''20'!FWT_CF</vt:lpstr>
      <vt:lpstr>'CashFlow ''21'!FWT_CF</vt:lpstr>
      <vt:lpstr>FWT_CK</vt:lpstr>
      <vt:lpstr>Retail!FWT_Detal</vt:lpstr>
      <vt:lpstr>'Downstream''13-''19'!FWT_Downstream</vt:lpstr>
      <vt:lpstr>Energy!FWT_Downstream</vt:lpstr>
      <vt:lpstr>Petrochemical!FWT_Downstream</vt:lpstr>
      <vt:lpstr>Refining!FWT_Downstream</vt:lpstr>
      <vt:lpstr>FWT_Konsumpcja</vt:lpstr>
      <vt:lpstr>FWT_Kursy</vt:lpstr>
      <vt:lpstr>FWT_Marze</vt:lpstr>
      <vt:lpstr>'P&amp;L''18'!FWT_RZiS</vt:lpstr>
      <vt:lpstr>FWT_RZiS</vt:lpstr>
      <vt:lpstr>FWT_Wydobywczy</vt:lpstr>
      <vt:lpstr>'14str.Sprzedaz'!Obszar_wydruku</vt:lpstr>
      <vt:lpstr>'Balance sheet'!Obszar_wydruku</vt:lpstr>
      <vt:lpstr>'Balance sheet''13-''15'!Obszar_wydruku</vt:lpstr>
      <vt:lpstr>'Balance sheet''16'!Obszar_wydruku</vt:lpstr>
      <vt:lpstr>'Balance sheet''17-''18'!Obszar_wydruku</vt:lpstr>
      <vt:lpstr>CashFlow!Obszar_wydruku</vt:lpstr>
      <vt:lpstr>'CashFlow ''13-''15'!Obszar_wydruku</vt:lpstr>
      <vt:lpstr>'CashFlow ''16-''17'!Obszar_wydruku</vt:lpstr>
      <vt:lpstr>'CashFlow ''18'!Obszar_wydruku</vt:lpstr>
      <vt:lpstr>'CashFlow ''19'!Obszar_wydruku</vt:lpstr>
      <vt:lpstr>'CashFlow ''20'!Obszar_wydruku</vt:lpstr>
      <vt:lpstr>'CashFlow ''21'!Obszar_wydruku</vt:lpstr>
      <vt:lpstr>'Corporate functions'!Obszar_wydruku</vt:lpstr>
      <vt:lpstr>'Downstream''13-''19'!Obszar_wydruku</vt:lpstr>
      <vt:lpstr>'EBITDA, EBIT, Depreciat.''13-''19'!Obszar_wydruku</vt:lpstr>
      <vt:lpstr>'EBITDA, EBIT, Depreciation'!Obszar_wydruku</vt:lpstr>
      <vt:lpstr>Energy!Obszar_wydruku</vt:lpstr>
      <vt:lpstr>'Exchange rates'!Obszar_wydruku</vt:lpstr>
      <vt:lpstr>'Fuel consumption'!Obszar_wydruku</vt:lpstr>
      <vt:lpstr>'Historical data'!Obszar_wydruku</vt:lpstr>
      <vt:lpstr>'Imperment 2012_2011'!Obszar_wydruku</vt:lpstr>
      <vt:lpstr>'Key financial data'!Obszar_wydruku</vt:lpstr>
      <vt:lpstr>'Key financial data''13-''19'!Obszar_wydruku</vt:lpstr>
      <vt:lpstr>'P&amp;L'!Obszar_wydruku</vt:lpstr>
      <vt:lpstr>'P&amp;L''13-''17'!Obszar_wydruku</vt:lpstr>
      <vt:lpstr>'P&amp;L''18'!Obszar_wydruku</vt:lpstr>
      <vt:lpstr>Petrochemical!Obszar_wydruku</vt:lpstr>
      <vt:lpstr>Production!Obszar_wydruku</vt:lpstr>
      <vt:lpstr>'Production''13-''19'!Obszar_wydruku</vt:lpstr>
      <vt:lpstr>Refining!Obszar_wydruku</vt:lpstr>
      <vt:lpstr>Retail!Obszar_wydruku</vt:lpstr>
      <vt:lpstr>'Sales''13-''19'!Obszar_wydruku</vt:lpstr>
      <vt:lpstr>'Table of contents'!Obszar_wydruku</vt:lpstr>
      <vt:lpstr>Upstream!Obszar_wydruku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Chojnowski Cezary (PKN)</dc:creator>
  <cp:lastModifiedBy>Cezary Chojnowski</cp:lastModifiedBy>
  <cp:lastPrinted>2022-08-04T11:05:40Z</cp:lastPrinted>
  <dcterms:created xsi:type="dcterms:W3CDTF">2014-01-14T12:39:41Z</dcterms:created>
  <dcterms:modified xsi:type="dcterms:W3CDTF">2022-08-04T11:06:44Z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